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5\Desktop\Питание\Питание 2024-2025\типовое меню\"/>
    </mc:Choice>
  </mc:AlternateContent>
  <bookViews>
    <workbookView xWindow="0" yWindow="0" windowWidth="21960" windowHeight="102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H32" i="1"/>
  <c r="F32" i="1"/>
  <c r="B28" i="1"/>
  <c r="A28" i="1"/>
  <c r="J27" i="1"/>
  <c r="H27" i="1"/>
  <c r="G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299" i="1" l="1"/>
  <c r="I299" i="1"/>
  <c r="J299" i="1"/>
  <c r="G299" i="1"/>
  <c r="F299" i="1"/>
  <c r="J257" i="1"/>
  <c r="I257" i="1"/>
  <c r="H257" i="1"/>
  <c r="G257" i="1"/>
  <c r="F257" i="1"/>
  <c r="I509" i="1"/>
  <c r="J509" i="1"/>
  <c r="H509" i="1"/>
  <c r="G509" i="1"/>
  <c r="J467" i="1"/>
  <c r="I467" i="1"/>
  <c r="H467" i="1"/>
  <c r="G467" i="1"/>
  <c r="G425" i="1"/>
  <c r="J425" i="1"/>
  <c r="I425" i="1"/>
  <c r="H425" i="1"/>
  <c r="J341" i="1"/>
  <c r="I341" i="1"/>
  <c r="H341" i="1"/>
  <c r="G341" i="1"/>
  <c r="H215" i="1"/>
  <c r="F215" i="1"/>
  <c r="J215" i="1"/>
  <c r="G215" i="1"/>
  <c r="J173" i="1"/>
  <c r="I173" i="1"/>
  <c r="H173" i="1"/>
  <c r="G173" i="1"/>
  <c r="F173" i="1"/>
  <c r="G131" i="1"/>
  <c r="J131" i="1"/>
  <c r="I131" i="1"/>
  <c r="H131" i="1"/>
  <c r="F131" i="1"/>
  <c r="G89" i="1"/>
  <c r="J89" i="1"/>
  <c r="I89" i="1"/>
  <c r="H89" i="1"/>
  <c r="F89" i="1"/>
  <c r="F47" i="1"/>
  <c r="J47" i="1"/>
  <c r="I47" i="1"/>
  <c r="H47" i="1"/>
  <c r="F594" i="1" l="1"/>
  <c r="G594" i="1"/>
  <c r="J594" i="1"/>
  <c r="I594" i="1"/>
  <c r="H594" i="1"/>
  <c r="L249" i="1"/>
  <c r="L131" i="1"/>
  <c r="L101" i="1"/>
  <c r="L425" i="1"/>
  <c r="L395" i="1"/>
  <c r="L375" i="1"/>
  <c r="L592" i="1"/>
  <c r="L417" i="1"/>
  <c r="L311" i="1"/>
  <c r="L341" i="1"/>
  <c r="L509" i="1"/>
  <c r="L479" i="1"/>
  <c r="L298" i="1"/>
  <c r="L536" i="1"/>
  <c r="L531" i="1"/>
  <c r="L158" i="1"/>
  <c r="L153" i="1"/>
  <c r="L299" i="1"/>
  <c r="L269" i="1"/>
  <c r="L494" i="1"/>
  <c r="L489" i="1"/>
  <c r="L563" i="1"/>
  <c r="L593" i="1"/>
  <c r="L578" i="1"/>
  <c r="L573" i="1"/>
  <c r="L501" i="1"/>
  <c r="L185" i="1"/>
  <c r="L215" i="1"/>
  <c r="L242" i="1"/>
  <c r="L237" i="1"/>
  <c r="L424" i="1"/>
  <c r="L256" i="1"/>
  <c r="L88" i="1"/>
  <c r="L17" i="1"/>
  <c r="L47" i="1"/>
  <c r="L594" i="1"/>
  <c r="L333" i="1"/>
  <c r="L130" i="1"/>
  <c r="L116" i="1"/>
  <c r="L111" i="1"/>
  <c r="L27" i="1"/>
  <c r="L32" i="1"/>
  <c r="L437" i="1"/>
  <c r="L467" i="1"/>
  <c r="L551" i="1"/>
  <c r="L521" i="1"/>
  <c r="L466" i="1"/>
  <c r="L383" i="1"/>
  <c r="L353" i="1"/>
  <c r="L74" i="1"/>
  <c r="L69" i="1"/>
  <c r="L368" i="1"/>
  <c r="L363" i="1"/>
  <c r="L207" i="1"/>
  <c r="L508" i="1"/>
  <c r="L46" i="1"/>
  <c r="L459" i="1"/>
  <c r="L550" i="1"/>
  <c r="L257" i="1"/>
  <c r="L227" i="1"/>
  <c r="L410" i="1"/>
  <c r="L405" i="1"/>
  <c r="L165" i="1"/>
  <c r="L214" i="1"/>
  <c r="L543" i="1"/>
  <c r="L340" i="1"/>
  <c r="L200" i="1"/>
  <c r="L195" i="1"/>
  <c r="L279" i="1"/>
  <c r="L284" i="1"/>
  <c r="L447" i="1"/>
  <c r="L452" i="1"/>
  <c r="L123" i="1"/>
  <c r="L172" i="1"/>
  <c r="L321" i="1"/>
  <c r="L326" i="1"/>
  <c r="L89" i="1"/>
  <c r="L59" i="1"/>
  <c r="L143" i="1"/>
  <c r="L173" i="1"/>
  <c r="L39" i="1"/>
  <c r="L382" i="1"/>
  <c r="L81" i="1"/>
  <c r="L585" i="1"/>
  <c r="L291" i="1"/>
</calcChain>
</file>

<file path=xl/sharedStrings.xml><?xml version="1.0" encoding="utf-8"?>
<sst xmlns="http://schemas.openxmlformats.org/spreadsheetml/2006/main" count="795" uniqueCount="192">
  <si>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</si>
  <si>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</si>
  <si>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</si>
  <si>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</si>
  <si>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</si>
  <si>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</si>
  <si>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</si>
  <si>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</si>
  <si>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</si>
  <si>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</si>
  <si>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</si>
  <si>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</si>
  <si>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</si>
  <si>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</si>
  <si>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</si>
  <si>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</si>
  <si>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</si>
  <si>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</si>
  <si>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</si>
  <si>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</si>
  <si>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</si>
  <si>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</si>
  <si>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</si>
  <si>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</si>
  <si>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</si>
  <si>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</si>
  <si>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</si>
  <si>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</si>
  <si>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</si>
  <si>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</si>
  <si>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</si>
  <si>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</si>
  <si>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</si>
  <si>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</si>
  <si>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</si>
  <si>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</si>
  <si>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</si>
  <si>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</si>
  <si>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</si>
  <si>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</si>
  <si>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</si>
  <si>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</si>
  <si>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</si>
  <si>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</si>
  <si>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</si>
  <si>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ГОКУ СКШ №5 г. Иркутска</t>
  </si>
  <si>
    <t>Директор</t>
  </si>
  <si>
    <t>Рудницкая Е.В.</t>
  </si>
  <si>
    <t>Чай с сахаром</t>
  </si>
  <si>
    <t>Хлеб пшеничный</t>
  </si>
  <si>
    <t>пр.выпуск</t>
  </si>
  <si>
    <t>Хлеб ржаной</t>
  </si>
  <si>
    <t>Суп с рыбными консервами</t>
  </si>
  <si>
    <t>Какао с молоком</t>
  </si>
  <si>
    <t>Чай без сахара</t>
  </si>
  <si>
    <t>Суп картофельный с макаронными изделиями</t>
  </si>
  <si>
    <t>Суп картофельный с бобовыми</t>
  </si>
  <si>
    <t>Бутерброд "Сырный"</t>
  </si>
  <si>
    <t>Гренки из пшеничного хлеба</t>
  </si>
  <si>
    <t>Пельмени мясные "Марлин" с маслом сливочным</t>
  </si>
  <si>
    <t>Напиток из свежемороженной ягоды</t>
  </si>
  <si>
    <t>Яблоко</t>
  </si>
  <si>
    <t>Каша жидкая молочная гречневая</t>
  </si>
  <si>
    <t>ТТК№2160</t>
  </si>
  <si>
    <t>180/5</t>
  </si>
  <si>
    <t>ТТК№2097</t>
  </si>
  <si>
    <t>Бутерброд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</si>
  <si>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</si>
  <si>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</si>
  <si>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</si>
  <si>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Плов из свинины</t>
  </si>
  <si>
    <t>ТТК№2135</t>
  </si>
  <si>
    <t>ТТК№2147</t>
  </si>
  <si>
    <t>ТТК№2210</t>
  </si>
  <si>
    <t>200/10</t>
  </si>
  <si>
    <t>М2017№96</t>
  </si>
  <si>
    <t>ТТК№2324</t>
  </si>
  <si>
    <t>Овощи натуральные свежие (огурец)</t>
  </si>
  <si>
    <t>Рис припущенный</t>
  </si>
  <si>
    <t>Фишболы п/ф с соусом "Помидорка"</t>
  </si>
  <si>
    <t>Чай с лимоном с  сахаром</t>
  </si>
  <si>
    <t>Свекольник со сметаной</t>
  </si>
  <si>
    <t>Голень запеченая с соусом "Фирменный"</t>
  </si>
  <si>
    <t>Компот из компотной смеси</t>
  </si>
  <si>
    <t>М2017№ 305</t>
  </si>
  <si>
    <t>Н2020№54-3гн</t>
  </si>
  <si>
    <t>80/20</t>
  </si>
  <si>
    <t>ТТК№2285</t>
  </si>
  <si>
    <t>П2001№34</t>
  </si>
  <si>
    <t>ТТК№2272 ТТК№2278</t>
  </si>
  <si>
    <t>Картофель отварной</t>
  </si>
  <si>
    <t>М2017 №310</t>
  </si>
  <si>
    <t>ТТК№2140</t>
  </si>
  <si>
    <t>Напиток с витаминами и пребиотиком "Витошка"</t>
  </si>
  <si>
    <t>ТТК№2345</t>
  </si>
  <si>
    <t>Сырники из творога с соусом "Рубин"</t>
  </si>
  <si>
    <t>Чай с молоком без сахара</t>
  </si>
  <si>
    <t>Хлебобулочное изделие (булочка с посыпкой)</t>
  </si>
  <si>
    <t>Капуста тушеная с мясом</t>
  </si>
  <si>
    <t>Каша вязкая молочная рисовая</t>
  </si>
  <si>
    <t>Чай с лимоном и сахаром</t>
  </si>
  <si>
    <t>Омлет "Минутка"</t>
  </si>
  <si>
    <t xml:space="preserve">Горошек консервированный </t>
  </si>
  <si>
    <t>Чай с молоком и сахаром</t>
  </si>
  <si>
    <t>Котлета "Особая" с соусом "Помидорка"</t>
  </si>
  <si>
    <t>Каша гречневая рассыпчатая</t>
  </si>
  <si>
    <t>Рагу из свинины</t>
  </si>
  <si>
    <t>ТТК№2255</t>
  </si>
  <si>
    <t>М2017№ 131</t>
  </si>
  <si>
    <t>Н2020№54-6гн</t>
  </si>
  <si>
    <t>М2016№95</t>
  </si>
  <si>
    <t>70/30</t>
  </si>
  <si>
    <t>М2017№ 263</t>
  </si>
  <si>
    <t>М2017№ 392</t>
  </si>
  <si>
    <t>М2004№ 684</t>
  </si>
  <si>
    <t>Каша жидкая молочная из манной крупы</t>
  </si>
  <si>
    <t>Макаронные изделия отварные</t>
  </si>
  <si>
    <t>М2017№ 181</t>
  </si>
  <si>
    <t>М2017№ 309</t>
  </si>
  <si>
    <t>М2016№ 123</t>
  </si>
  <si>
    <t>М2017№ 102</t>
  </si>
  <si>
    <t>М2017№ 96</t>
  </si>
  <si>
    <t>М2017№ 265</t>
  </si>
  <si>
    <t>М2017№ 71</t>
  </si>
  <si>
    <t>Овощи натуральные свежие (помидор)</t>
  </si>
  <si>
    <t>Гречка по-купечески</t>
  </si>
  <si>
    <t>Напиток из фруктово-плодовой смеси сушеной</t>
  </si>
  <si>
    <t>М2016№ 266</t>
  </si>
  <si>
    <t>Запеканка из творога с повидлом</t>
  </si>
  <si>
    <t>Бутерброд горячий с сыром</t>
  </si>
  <si>
    <t>Картофельное пюре</t>
  </si>
  <si>
    <t>150/20</t>
  </si>
  <si>
    <t>ТТК№ 820/1</t>
  </si>
  <si>
    <t>М2017№7</t>
  </si>
  <si>
    <t>П2001№ 162</t>
  </si>
  <si>
    <t>М2017№ 128</t>
  </si>
  <si>
    <t>Борщ с капустой и картофелем со сметаной</t>
  </si>
  <si>
    <t>Печень по-строгановски с соусом сметанным</t>
  </si>
  <si>
    <t>Овощи натуральные свежие (огурец, помидор)</t>
  </si>
  <si>
    <t>Котлета "Нежная"</t>
  </si>
  <si>
    <t>Булочка "Пикник"</t>
  </si>
  <si>
    <t>Огурцы пикантные</t>
  </si>
  <si>
    <t>Суп с макаронными изделиями и картофелем</t>
  </si>
  <si>
    <t>ТТК№510/1</t>
  </si>
  <si>
    <t>30/30</t>
  </si>
  <si>
    <t>М2017№71</t>
  </si>
  <si>
    <t>Н2020№ 54-2гн</t>
  </si>
  <si>
    <t>ТТК№2092</t>
  </si>
  <si>
    <t>М2017№ 112</t>
  </si>
  <si>
    <t>ТТК№721</t>
  </si>
  <si>
    <t>ТТК№2127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</si>
  <si>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</si>
  <si>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</si>
  <si>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</si>
  <si>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</si>
  <si>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Компот из яблок</t>
  </si>
  <si>
    <t>М2017№ 174</t>
  </si>
  <si>
    <t>ТТК№907 ТТК№2261</t>
  </si>
  <si>
    <t>Котлета куриная п/ф с соусом "Помидорка"</t>
  </si>
  <si>
    <t>ТТК№2313ТТК№2277</t>
  </si>
  <si>
    <t>Н2020№54-2гн</t>
  </si>
  <si>
    <t>М2020№ 54-20к</t>
  </si>
  <si>
    <t>Макаронные изделия отварные  с сыром</t>
  </si>
  <si>
    <t>Н2020№ 54-3гн</t>
  </si>
  <si>
    <t>ТТК№2063ТТК№2277</t>
  </si>
  <si>
    <t>М2017№ 302</t>
  </si>
  <si>
    <t>Н2020№ 54-6гн</t>
  </si>
  <si>
    <t>М2016№ 32</t>
  </si>
  <si>
    <t>М2017№ 342</t>
  </si>
  <si>
    <t>М2017№ 291</t>
  </si>
  <si>
    <t>М2017№ 88</t>
  </si>
  <si>
    <t>ТТК№2342</t>
  </si>
  <si>
    <t>60/20</t>
  </si>
  <si>
    <t>М2017№   112</t>
  </si>
  <si>
    <t>М2017№342</t>
  </si>
  <si>
    <t>Н2020№ 54-7гн</t>
  </si>
  <si>
    <t>Рыба запеченая в сметанном соусе</t>
  </si>
  <si>
    <t>Маффин в ассортименте</t>
  </si>
  <si>
    <t>0,2</t>
  </si>
  <si>
    <t>0</t>
  </si>
  <si>
    <t>6,4</t>
  </si>
  <si>
    <t>26,4</t>
  </si>
  <si>
    <t>Пирожное "Язычок слоеноый"</t>
  </si>
  <si>
    <t>Слойка Свердловская</t>
  </si>
  <si>
    <t>Фрукт (Яблоко)</t>
  </si>
  <si>
    <t>Слойка с творогом и вишней</t>
  </si>
  <si>
    <t>Круассан с вареной сгушенкой</t>
  </si>
  <si>
    <t>М2017№   82</t>
  </si>
  <si>
    <t>Булочка с изюмом</t>
  </si>
  <si>
    <t>Фрукт (Апельсин)</t>
  </si>
  <si>
    <t>Слойка Свердовская</t>
  </si>
  <si>
    <t>Сдоба Славная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</si>
</sst>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19" xfId="0" applyNumberFormat="1" applyFont="1" applyBorder="1" applyAlignment="1">
      <alignment horizontal="center" vertical="top" wrapText="1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4" borderId="3" xfId="0" applyNumberFormat="1" applyFont="1" applyFill="1" applyBorder="1" applyAlignment="1">
      <alignment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2" fillId="4" borderId="25" xfId="0" applyNumberFormat="1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297" activePane="bottomRight" state="frozen"/>
      <selection pane="topRight" activeCell="E1" sqref="E1"/>
      <selection pane="bottomLeft" activeCell="A6" sqref="A6"/>
      <selection pane="bottomRight" activeCell="N508" sqref="N50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45</v>
      </c>
      <c r="D1" s="71"/>
      <c r="E1" s="71"/>
      <c r="F1" s="13" t="s">
        <v>16</v>
      </c>
      <c r="G1" s="2" t="s">
        <v>17</v>
      </c>
      <c r="H1" s="72" t="s">
        <v>46</v>
      </c>
      <c r="I1" s="72"/>
      <c r="J1" s="72"/>
      <c r="K1" s="72"/>
    </row>
    <row r="2" spans="1:12" ht="18" x14ac:dyDescent="0.2">
      <c r="A2" s="43" t="s">
        <v>6</v>
      </c>
      <c r="C2" s="2"/>
      <c r="G2" s="2" t="s">
        <v>18</v>
      </c>
      <c r="H2" s="72" t="s">
        <v>47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25.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62</v>
      </c>
      <c r="F6" s="48">
        <v>200</v>
      </c>
      <c r="G6" s="48">
        <v>7.1</v>
      </c>
      <c r="H6" s="48">
        <v>6.5</v>
      </c>
      <c r="I6" s="48">
        <v>27.7</v>
      </c>
      <c r="J6" s="48">
        <v>197.7</v>
      </c>
      <c r="K6" s="49" t="s">
        <v>161</v>
      </c>
      <c r="L6" s="48"/>
    </row>
    <row r="7" spans="1:12" ht="25.5" x14ac:dyDescent="0.25">
      <c r="A7" s="25"/>
      <c r="B7" s="16"/>
      <c r="C7" s="11"/>
      <c r="D7" s="6"/>
      <c r="E7" s="50" t="s">
        <v>57</v>
      </c>
      <c r="F7" s="51">
        <v>45</v>
      </c>
      <c r="G7" s="51">
        <v>6.57</v>
      </c>
      <c r="H7" s="51">
        <v>6.65</v>
      </c>
      <c r="I7" s="51">
        <v>12.53</v>
      </c>
      <c r="J7" s="51">
        <v>136.25</v>
      </c>
      <c r="K7" s="52" t="s">
        <v>63</v>
      </c>
      <c r="L7" s="51"/>
    </row>
    <row r="8" spans="1:12" ht="25.5" x14ac:dyDescent="0.25">
      <c r="A8" s="25"/>
      <c r="B8" s="16"/>
      <c r="C8" s="11"/>
      <c r="D8" s="7" t="s">
        <v>22</v>
      </c>
      <c r="E8" s="50" t="s">
        <v>53</v>
      </c>
      <c r="F8" s="51">
        <v>200</v>
      </c>
      <c r="G8" s="51">
        <v>4.1100000000000003</v>
      </c>
      <c r="H8" s="51">
        <v>6</v>
      </c>
      <c r="I8" s="51">
        <v>12.55</v>
      </c>
      <c r="J8" s="51">
        <v>120.64</v>
      </c>
      <c r="K8" s="52" t="s">
        <v>175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49</v>
      </c>
      <c r="F9" s="51">
        <v>35</v>
      </c>
      <c r="G9" s="51">
        <v>2.66</v>
      </c>
      <c r="H9" s="51">
        <v>0.28000000000000003</v>
      </c>
      <c r="I9" s="51">
        <v>17.22</v>
      </c>
      <c r="J9" s="51">
        <v>82.04</v>
      </c>
      <c r="K9" s="52" t="s">
        <v>50</v>
      </c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 t="s">
        <v>51</v>
      </c>
      <c r="F11" s="51">
        <v>20</v>
      </c>
      <c r="G11" s="51">
        <v>0.12</v>
      </c>
      <c r="H11" s="51">
        <v>0.24</v>
      </c>
      <c r="I11" s="51">
        <v>6.68</v>
      </c>
      <c r="J11" s="51">
        <v>29.36</v>
      </c>
      <c r="K11" s="52" t="s">
        <v>50</v>
      </c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20.560000000000002</v>
      </c>
      <c r="H13" s="21">
        <f t="shared" si="0"/>
        <v>19.669999999999998</v>
      </c>
      <c r="I13" s="21">
        <f t="shared" si="0"/>
        <v>76.680000000000007</v>
      </c>
      <c r="J13" s="21">
        <f t="shared" si="0"/>
        <v>565.99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25.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58</v>
      </c>
      <c r="F18" s="51">
        <v>20</v>
      </c>
      <c r="G18" s="51">
        <v>2.48</v>
      </c>
      <c r="H18" s="51">
        <v>0.32</v>
      </c>
      <c r="I18" s="51">
        <v>15.2</v>
      </c>
      <c r="J18" s="51">
        <v>73.599999999999994</v>
      </c>
      <c r="K18" s="52" t="s">
        <v>119</v>
      </c>
      <c r="L18" s="51"/>
    </row>
    <row r="19" spans="1:12" ht="25.5" x14ac:dyDescent="0.25">
      <c r="A19" s="25"/>
      <c r="B19" s="16"/>
      <c r="C19" s="11"/>
      <c r="D19" s="7" t="s">
        <v>28</v>
      </c>
      <c r="E19" s="50" t="s">
        <v>56</v>
      </c>
      <c r="F19" s="51">
        <v>200</v>
      </c>
      <c r="G19" s="51">
        <v>4.3899999999999997</v>
      </c>
      <c r="H19" s="51">
        <v>4.21</v>
      </c>
      <c r="I19" s="51">
        <v>13.23</v>
      </c>
      <c r="J19" s="51">
        <v>108.37</v>
      </c>
      <c r="K19" s="52" t="s">
        <v>120</v>
      </c>
      <c r="L19" s="51"/>
    </row>
    <row r="20" spans="1:12" ht="25.5" x14ac:dyDescent="0.25">
      <c r="A20" s="25"/>
      <c r="B20" s="16"/>
      <c r="C20" s="11"/>
      <c r="D20" s="7" t="s">
        <v>29</v>
      </c>
      <c r="E20" s="50" t="s">
        <v>59</v>
      </c>
      <c r="F20" s="51" t="s">
        <v>64</v>
      </c>
      <c r="G20" s="51">
        <v>11.52</v>
      </c>
      <c r="H20" s="51">
        <v>11.2</v>
      </c>
      <c r="I20" s="51">
        <v>32.5</v>
      </c>
      <c r="J20" s="51">
        <v>276.88</v>
      </c>
      <c r="K20" s="52" t="s">
        <v>113</v>
      </c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25.5" x14ac:dyDescent="0.25">
      <c r="A22" s="25"/>
      <c r="B22" s="16"/>
      <c r="C22" s="11"/>
      <c r="D22" s="7" t="s">
        <v>31</v>
      </c>
      <c r="E22" s="50" t="s">
        <v>60</v>
      </c>
      <c r="F22" s="51">
        <v>200</v>
      </c>
      <c r="G22" s="51">
        <v>0.21</v>
      </c>
      <c r="H22" s="51">
        <v>0.95</v>
      </c>
      <c r="I22" s="51">
        <v>22.8</v>
      </c>
      <c r="J22" s="51">
        <v>100.59</v>
      </c>
      <c r="K22" s="52" t="s">
        <v>65</v>
      </c>
      <c r="L22" s="51"/>
    </row>
    <row r="23" spans="1:12" ht="15" x14ac:dyDescent="0.25">
      <c r="A23" s="25"/>
      <c r="B23" s="16"/>
      <c r="C23" s="11"/>
      <c r="D23" s="7" t="s">
        <v>32</v>
      </c>
      <c r="E23" s="50" t="s">
        <v>49</v>
      </c>
      <c r="F23" s="51">
        <v>30</v>
      </c>
      <c r="G23" s="51">
        <v>2.2799999999999998</v>
      </c>
      <c r="H23" s="51">
        <v>0.24</v>
      </c>
      <c r="I23" s="51">
        <v>17.760000000000002</v>
      </c>
      <c r="J23" s="51">
        <v>70.319999999999993</v>
      </c>
      <c r="K23" s="52" t="s">
        <v>50</v>
      </c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51</v>
      </c>
      <c r="F24" s="51">
        <v>20</v>
      </c>
      <c r="G24" s="51">
        <v>0.12</v>
      </c>
      <c r="H24" s="51">
        <v>0.24</v>
      </c>
      <c r="I24" s="51">
        <v>6.68</v>
      </c>
      <c r="J24" s="51">
        <v>29.36</v>
      </c>
      <c r="K24" s="52" t="s">
        <v>50</v>
      </c>
      <c r="L24" s="51"/>
    </row>
    <row r="25" spans="1:12" ht="15" x14ac:dyDescent="0.25">
      <c r="A25" s="25"/>
      <c r="B25" s="16"/>
      <c r="C25" s="11"/>
      <c r="D25" s="6"/>
      <c r="E25" s="50" t="s">
        <v>61</v>
      </c>
      <c r="F25" s="51">
        <v>120</v>
      </c>
      <c r="G25" s="51">
        <v>0.48</v>
      </c>
      <c r="H25" s="51">
        <v>0.48</v>
      </c>
      <c r="I25" s="51">
        <v>11.76</v>
      </c>
      <c r="J25" s="51">
        <v>53.28</v>
      </c>
      <c r="K25" s="52" t="s">
        <v>50</v>
      </c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v>775</v>
      </c>
      <c r="G27" s="21">
        <f t="shared" ref="G27:J27" si="3">SUM(G18:G26)</f>
        <v>21.480000000000004</v>
      </c>
      <c r="H27" s="21">
        <f t="shared" si="3"/>
        <v>17.639999999999997</v>
      </c>
      <c r="I27" s="21">
        <v>116.93</v>
      </c>
      <c r="J27" s="21">
        <f t="shared" si="3"/>
        <v>712.4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177</v>
      </c>
      <c r="F28" s="51">
        <v>70</v>
      </c>
      <c r="G28" s="51">
        <v>4.55</v>
      </c>
      <c r="H28" s="51">
        <v>16.73</v>
      </c>
      <c r="I28" s="51">
        <v>34.51</v>
      </c>
      <c r="J28" s="51">
        <v>306.81</v>
      </c>
      <c r="K28" s="52" t="s">
        <v>50</v>
      </c>
      <c r="L28" s="51"/>
    </row>
    <row r="29" spans="1:12" ht="25.5" x14ac:dyDescent="0.25">
      <c r="A29" s="25"/>
      <c r="B29" s="16"/>
      <c r="C29" s="11"/>
      <c r="D29" s="12" t="s">
        <v>31</v>
      </c>
      <c r="E29" s="50" t="s">
        <v>48</v>
      </c>
      <c r="F29" s="51">
        <v>200</v>
      </c>
      <c r="G29" s="51" t="s">
        <v>178</v>
      </c>
      <c r="H29" s="51" t="s">
        <v>179</v>
      </c>
      <c r="I29" s="51" t="s">
        <v>180</v>
      </c>
      <c r="J29" s="51" t="s">
        <v>181</v>
      </c>
      <c r="K29" s="52" t="s">
        <v>160</v>
      </c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270</v>
      </c>
      <c r="G32" s="21">
        <v>4.75</v>
      </c>
      <c r="H32" s="21">
        <f t="shared" ref="H32" si="4">SUM(H28:H31)</f>
        <v>16.73</v>
      </c>
      <c r="I32" s="21">
        <v>40.909999999999997</v>
      </c>
      <c r="J32" s="21">
        <v>333.21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58">
        <f>SUM(F33:F38)</f>
        <v>0</v>
      </c>
      <c r="G39" s="58">
        <f t="shared" ref="G39:J39" si="5">SUM(G33:G38)</f>
        <v>0</v>
      </c>
      <c r="H39" s="58">
        <f t="shared" si="5"/>
        <v>0</v>
      </c>
      <c r="I39" s="58">
        <f t="shared" si="5"/>
        <v>0</v>
      </c>
      <c r="J39" s="58">
        <f t="shared" si="5"/>
        <v>0</v>
      </c>
      <c r="K39" s="59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60"/>
      <c r="G40" s="60"/>
      <c r="H40" s="60"/>
      <c r="I40" s="60"/>
      <c r="J40" s="60"/>
      <c r="K40" s="61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60"/>
      <c r="G41" s="60"/>
      <c r="H41" s="60"/>
      <c r="I41" s="60"/>
      <c r="J41" s="60"/>
      <c r="K41" s="61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60"/>
      <c r="G42" s="60"/>
      <c r="H42" s="60"/>
      <c r="I42" s="60"/>
      <c r="J42" s="60"/>
      <c r="K42" s="61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60"/>
      <c r="G43" s="60"/>
      <c r="H43" s="60"/>
      <c r="I43" s="60"/>
      <c r="J43" s="60"/>
      <c r="K43" s="61"/>
      <c r="L43" s="51"/>
    </row>
    <row r="44" spans="1:12" ht="15" x14ac:dyDescent="0.25">
      <c r="A44" s="25"/>
      <c r="B44" s="16"/>
      <c r="C44" s="11"/>
      <c r="D44" s="6"/>
      <c r="E44" s="50"/>
      <c r="F44" s="60"/>
      <c r="G44" s="60"/>
      <c r="H44" s="60"/>
      <c r="I44" s="60"/>
      <c r="J44" s="60"/>
      <c r="K44" s="61"/>
      <c r="L44" s="51"/>
    </row>
    <row r="45" spans="1:12" ht="15" x14ac:dyDescent="0.25">
      <c r="A45" s="25"/>
      <c r="B45" s="16"/>
      <c r="C45" s="11"/>
      <c r="D45" s="6"/>
      <c r="E45" s="50"/>
      <c r="F45" s="60"/>
      <c r="G45" s="60"/>
      <c r="H45" s="60"/>
      <c r="I45" s="60"/>
      <c r="J45" s="60"/>
      <c r="K45" s="61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58">
        <f>SUM(F40:F45)</f>
        <v>0</v>
      </c>
      <c r="G46" s="58">
        <f t="shared" ref="G46:J46" si="6">SUM(G40:G45)</f>
        <v>0</v>
      </c>
      <c r="H46" s="58">
        <f t="shared" si="6"/>
        <v>0</v>
      </c>
      <c r="I46" s="58">
        <f t="shared" si="6"/>
        <v>0</v>
      </c>
      <c r="J46" s="58">
        <f t="shared" si="6"/>
        <v>0</v>
      </c>
      <c r="K46" s="59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8" t="s">
        <v>4</v>
      </c>
      <c r="D47" s="69"/>
      <c r="E47" s="62"/>
      <c r="F47" s="63">
        <f>F13+F17+F27+F32+F39+F46</f>
        <v>1545</v>
      </c>
      <c r="G47" s="63">
        <v>46.79</v>
      </c>
      <c r="H47" s="63">
        <f t="shared" ref="H47:J47" si="7">H13+H17+H27+H32+H39+H46</f>
        <v>54.039999999999992</v>
      </c>
      <c r="I47" s="63">
        <f t="shared" si="7"/>
        <v>234.52</v>
      </c>
      <c r="J47" s="63">
        <f t="shared" si="7"/>
        <v>1611.6</v>
      </c>
      <c r="K47" s="64"/>
      <c r="L47" s="63">
        <f ca="1">L13+L17+L27+L32+L39+L46</f>
        <v>0</v>
      </c>
    </row>
    <row r="48" spans="1:12" ht="25.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162</v>
      </c>
      <c r="F48" s="48">
        <v>200</v>
      </c>
      <c r="G48" s="48">
        <v>10.5</v>
      </c>
      <c r="H48" s="48">
        <v>10.5</v>
      </c>
      <c r="I48" s="48">
        <v>53.2</v>
      </c>
      <c r="J48" s="48">
        <v>349.3</v>
      </c>
      <c r="K48" s="49" t="s">
        <v>71</v>
      </c>
      <c r="L48" s="48"/>
    </row>
    <row r="49" spans="1:12" ht="25.5" x14ac:dyDescent="0.25">
      <c r="A49" s="15"/>
      <c r="B49" s="16"/>
      <c r="C49" s="11"/>
      <c r="D49" s="6"/>
      <c r="E49" s="50" t="s">
        <v>66</v>
      </c>
      <c r="F49" s="51">
        <v>45</v>
      </c>
      <c r="G49" s="51">
        <v>4.4000000000000004</v>
      </c>
      <c r="H49" s="51">
        <v>5.0999999999999996</v>
      </c>
      <c r="I49" s="51">
        <v>13.3</v>
      </c>
      <c r="J49" s="51">
        <v>116.7</v>
      </c>
      <c r="K49" s="52" t="s">
        <v>72</v>
      </c>
      <c r="L49" s="51"/>
    </row>
    <row r="50" spans="1:12" ht="25.5" x14ac:dyDescent="0.25">
      <c r="A50" s="15"/>
      <c r="B50" s="16"/>
      <c r="C50" s="11"/>
      <c r="D50" s="7" t="s">
        <v>22</v>
      </c>
      <c r="E50" s="50" t="s">
        <v>54</v>
      </c>
      <c r="F50" s="51">
        <v>200</v>
      </c>
      <c r="G50" s="51">
        <v>0.4</v>
      </c>
      <c r="H50" s="51">
        <v>0.1</v>
      </c>
      <c r="I50" s="51">
        <v>0.08</v>
      </c>
      <c r="J50" s="51">
        <v>2.82</v>
      </c>
      <c r="K50" s="52" t="s">
        <v>114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51</v>
      </c>
      <c r="F51" s="51">
        <v>20</v>
      </c>
      <c r="G51" s="51">
        <v>0.12</v>
      </c>
      <c r="H51" s="51">
        <v>0.24</v>
      </c>
      <c r="I51" s="51">
        <v>6.68</v>
      </c>
      <c r="J51" s="51">
        <v>29.36</v>
      </c>
      <c r="K51" s="52" t="s">
        <v>50</v>
      </c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67</v>
      </c>
      <c r="F53" s="51">
        <v>40</v>
      </c>
      <c r="G53" s="51">
        <v>2.44</v>
      </c>
      <c r="H53" s="51">
        <v>1.68</v>
      </c>
      <c r="I53" s="51">
        <v>29.88</v>
      </c>
      <c r="J53" s="51">
        <v>144.4</v>
      </c>
      <c r="K53" s="52" t="s">
        <v>50</v>
      </c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505</v>
      </c>
      <c r="G55" s="21">
        <f t="shared" ref="G55" si="8">SUM(G48:G54)</f>
        <v>17.86</v>
      </c>
      <c r="H55" s="21">
        <f t="shared" ref="H55" si="9">SUM(H48:H54)</f>
        <v>17.62</v>
      </c>
      <c r="I55" s="21">
        <f t="shared" ref="I55" si="10">SUM(I48:I54)</f>
        <v>103.13999999999999</v>
      </c>
      <c r="J55" s="21">
        <f t="shared" ref="J55" si="11">SUM(J48:J54)</f>
        <v>642.58000000000004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25.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68</v>
      </c>
      <c r="F60" s="51">
        <v>60</v>
      </c>
      <c r="G60" s="51">
        <v>1.27</v>
      </c>
      <c r="H60" s="51">
        <v>3.07</v>
      </c>
      <c r="I60" s="51">
        <v>3</v>
      </c>
      <c r="J60" s="51">
        <v>44.71</v>
      </c>
      <c r="K60" s="52" t="s">
        <v>73</v>
      </c>
      <c r="L60" s="51"/>
    </row>
    <row r="61" spans="1:12" ht="25.5" x14ac:dyDescent="0.25">
      <c r="A61" s="15"/>
      <c r="B61" s="16"/>
      <c r="C61" s="11"/>
      <c r="D61" s="7" t="s">
        <v>28</v>
      </c>
      <c r="E61" s="50" t="s">
        <v>69</v>
      </c>
      <c r="F61" s="51" t="s">
        <v>74</v>
      </c>
      <c r="G61" s="51">
        <v>1.85</v>
      </c>
      <c r="H61" s="51">
        <v>5</v>
      </c>
      <c r="I61" s="51">
        <v>10.050000000000001</v>
      </c>
      <c r="J61" s="51">
        <v>92.6</v>
      </c>
      <c r="K61" s="52" t="s">
        <v>121</v>
      </c>
      <c r="L61" s="51"/>
    </row>
    <row r="62" spans="1:12" ht="25.5" x14ac:dyDescent="0.25">
      <c r="A62" s="15"/>
      <c r="B62" s="16"/>
      <c r="C62" s="11"/>
      <c r="D62" s="7" t="s">
        <v>29</v>
      </c>
      <c r="E62" s="50" t="s">
        <v>70</v>
      </c>
      <c r="F62" s="51">
        <v>180</v>
      </c>
      <c r="G62" s="51">
        <v>15.14</v>
      </c>
      <c r="H62" s="51">
        <v>33.799999999999997</v>
      </c>
      <c r="I62" s="51">
        <v>31.06</v>
      </c>
      <c r="J62" s="51">
        <v>489</v>
      </c>
      <c r="K62" s="52" t="s">
        <v>122</v>
      </c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25.5" x14ac:dyDescent="0.25">
      <c r="A64" s="15"/>
      <c r="B64" s="16"/>
      <c r="C64" s="11"/>
      <c r="D64" s="7" t="s">
        <v>31</v>
      </c>
      <c r="E64" s="50" t="s">
        <v>126</v>
      </c>
      <c r="F64" s="51">
        <v>200</v>
      </c>
      <c r="G64" s="51">
        <v>0.7</v>
      </c>
      <c r="H64" s="51">
        <v>0.3</v>
      </c>
      <c r="I64" s="51">
        <v>19.3</v>
      </c>
      <c r="J64" s="51">
        <v>82.7</v>
      </c>
      <c r="K64" s="52" t="s">
        <v>76</v>
      </c>
      <c r="L64" s="51"/>
    </row>
    <row r="65" spans="1:12" ht="15" x14ac:dyDescent="0.25">
      <c r="A65" s="15"/>
      <c r="B65" s="16"/>
      <c r="C65" s="11"/>
      <c r="D65" s="7" t="s">
        <v>32</v>
      </c>
      <c r="E65" s="50" t="s">
        <v>49</v>
      </c>
      <c r="F65" s="51">
        <v>40</v>
      </c>
      <c r="G65" s="51">
        <v>3.04</v>
      </c>
      <c r="H65" s="51">
        <v>0.32</v>
      </c>
      <c r="I65" s="51">
        <v>19.68</v>
      </c>
      <c r="J65" s="51">
        <v>93.76</v>
      </c>
      <c r="K65" s="52" t="s">
        <v>50</v>
      </c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51</v>
      </c>
      <c r="F66" s="51">
        <v>30</v>
      </c>
      <c r="G66" s="51">
        <v>0.18</v>
      </c>
      <c r="H66" s="51">
        <v>0.36</v>
      </c>
      <c r="I66" s="51">
        <v>10.02</v>
      </c>
      <c r="J66" s="51">
        <v>44.04</v>
      </c>
      <c r="K66" s="52" t="s">
        <v>50</v>
      </c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v>720</v>
      </c>
      <c r="G69" s="21">
        <f t="shared" ref="G69" si="18">SUM(G60:G68)</f>
        <v>22.18</v>
      </c>
      <c r="H69" s="21">
        <f t="shared" ref="H69" si="19">SUM(H60:H68)</f>
        <v>42.849999999999994</v>
      </c>
      <c r="I69" s="21">
        <f t="shared" ref="I69" si="20">SUM(I60:I68)</f>
        <v>93.11</v>
      </c>
      <c r="J69" s="21">
        <f t="shared" ref="J69" si="21">SUM(J60:J68)</f>
        <v>846.81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182</v>
      </c>
      <c r="F70" s="51">
        <v>60</v>
      </c>
      <c r="G70" s="51">
        <v>4.9800000000000004</v>
      </c>
      <c r="H70" s="51">
        <v>19.2</v>
      </c>
      <c r="I70" s="51">
        <v>30.78</v>
      </c>
      <c r="J70" s="51">
        <v>315.83999999999997</v>
      </c>
      <c r="K70" s="52" t="s">
        <v>50</v>
      </c>
      <c r="L70" s="51"/>
    </row>
    <row r="71" spans="1:12" ht="25.5" x14ac:dyDescent="0.25">
      <c r="A71" s="15"/>
      <c r="B71" s="16"/>
      <c r="C71" s="11"/>
      <c r="D71" s="12" t="s">
        <v>31</v>
      </c>
      <c r="E71" s="50" t="s">
        <v>60</v>
      </c>
      <c r="F71" s="51">
        <v>200</v>
      </c>
      <c r="G71" s="51">
        <v>0.21</v>
      </c>
      <c r="H71" s="51">
        <v>0.95</v>
      </c>
      <c r="I71" s="51">
        <v>22.8</v>
      </c>
      <c r="J71" s="51">
        <v>100.59</v>
      </c>
      <c r="K71" s="52" t="s">
        <v>65</v>
      </c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260</v>
      </c>
      <c r="G74" s="21">
        <f t="shared" ref="G74" si="23">SUM(G70:G73)</f>
        <v>5.19</v>
      </c>
      <c r="H74" s="21">
        <f t="shared" ref="H74" si="24">SUM(H70:H73)</f>
        <v>20.149999999999999</v>
      </c>
      <c r="I74" s="21">
        <f t="shared" ref="I74" si="25">SUM(I70:I73)</f>
        <v>53.58</v>
      </c>
      <c r="J74" s="21">
        <f t="shared" ref="J74" si="26">SUM(J70:J73)</f>
        <v>416.42999999999995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8" t="s">
        <v>4</v>
      </c>
      <c r="D89" s="69"/>
      <c r="E89" s="33"/>
      <c r="F89" s="34">
        <f>F55+F59+F69+F74+F81+F88</f>
        <v>1485</v>
      </c>
      <c r="G89" s="34">
        <f t="shared" ref="G89" si="38">G55+G59+G69+G74+G81+G88</f>
        <v>45.23</v>
      </c>
      <c r="H89" s="34">
        <f t="shared" ref="H89" si="39">H55+H59+H69+H74+H81+H88</f>
        <v>80.62</v>
      </c>
      <c r="I89" s="34">
        <f t="shared" ref="I89" si="40">I55+I59+I69+I74+I81+I88</f>
        <v>249.82999999999998</v>
      </c>
      <c r="J89" s="34">
        <f t="shared" ref="J89" si="41">J55+J59+J69+J74+J81+J88</f>
        <v>1905.8199999999997</v>
      </c>
      <c r="K89" s="35"/>
      <c r="L89" s="34">
        <f t="shared" ref="L89" ca="1" si="42">L55+L59+L69+L74+L81+L88</f>
        <v>0</v>
      </c>
    </row>
    <row r="90" spans="1:12" ht="25.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78</v>
      </c>
      <c r="F90" s="48">
        <v>150</v>
      </c>
      <c r="G90" s="48">
        <v>3.6</v>
      </c>
      <c r="H90" s="48">
        <v>4.3</v>
      </c>
      <c r="I90" s="48">
        <v>36.700000000000003</v>
      </c>
      <c r="J90" s="48">
        <v>199.9</v>
      </c>
      <c r="K90" s="49" t="s">
        <v>84</v>
      </c>
      <c r="L90" s="48"/>
    </row>
    <row r="91" spans="1:12" ht="25.5" x14ac:dyDescent="0.25">
      <c r="A91" s="25"/>
      <c r="B91" s="16"/>
      <c r="C91" s="11"/>
      <c r="D91" s="6"/>
      <c r="E91" s="50" t="s">
        <v>77</v>
      </c>
      <c r="F91" s="51">
        <v>30</v>
      </c>
      <c r="G91" s="51">
        <v>0.21</v>
      </c>
      <c r="H91" s="51">
        <v>0.03</v>
      </c>
      <c r="I91" s="51">
        <v>0.56999999999999995</v>
      </c>
      <c r="J91" s="51">
        <v>3.39</v>
      </c>
      <c r="K91" s="52" t="s">
        <v>123</v>
      </c>
      <c r="L91" s="51"/>
    </row>
    <row r="92" spans="1:12" ht="25.5" x14ac:dyDescent="0.25">
      <c r="A92" s="25"/>
      <c r="B92" s="16"/>
      <c r="C92" s="11"/>
      <c r="D92" s="7" t="s">
        <v>22</v>
      </c>
      <c r="E92" s="50" t="s">
        <v>80</v>
      </c>
      <c r="F92" s="51">
        <v>200</v>
      </c>
      <c r="G92" s="51">
        <v>0.3</v>
      </c>
      <c r="H92" s="51">
        <v>0</v>
      </c>
      <c r="I92" s="51">
        <v>6.7</v>
      </c>
      <c r="J92" s="51">
        <v>28</v>
      </c>
      <c r="K92" s="52" t="s">
        <v>163</v>
      </c>
      <c r="L92" s="51"/>
    </row>
    <row r="93" spans="1:12" ht="15" x14ac:dyDescent="0.25">
      <c r="A93" s="25"/>
      <c r="B93" s="16"/>
      <c r="C93" s="11"/>
      <c r="D93" s="7" t="s">
        <v>23</v>
      </c>
      <c r="E93" s="50" t="s">
        <v>49</v>
      </c>
      <c r="F93" s="51">
        <v>20</v>
      </c>
      <c r="G93" s="51">
        <v>1.5</v>
      </c>
      <c r="H93" s="51">
        <v>0.16</v>
      </c>
      <c r="I93" s="51">
        <v>9.8000000000000007</v>
      </c>
      <c r="J93" s="51">
        <v>46.64</v>
      </c>
      <c r="K93" s="52" t="s">
        <v>50</v>
      </c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25.5" x14ac:dyDescent="0.25">
      <c r="A95" s="25"/>
      <c r="B95" s="16"/>
      <c r="C95" s="11"/>
      <c r="D95" s="6"/>
      <c r="E95" s="50" t="s">
        <v>79</v>
      </c>
      <c r="F95" s="51" t="s">
        <v>86</v>
      </c>
      <c r="G95" s="51">
        <v>6.24</v>
      </c>
      <c r="H95" s="51">
        <v>6.5</v>
      </c>
      <c r="I95" s="51">
        <v>8.3000000000000007</v>
      </c>
      <c r="J95" s="51">
        <v>116.66</v>
      </c>
      <c r="K95" s="52" t="s">
        <v>87</v>
      </c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v>500</v>
      </c>
      <c r="G97" s="21">
        <f t="shared" ref="G97" si="43">SUM(G90:G96)</f>
        <v>11.850000000000001</v>
      </c>
      <c r="H97" s="21">
        <f t="shared" ref="H97" si="44">SUM(H90:H96)</f>
        <v>10.99</v>
      </c>
      <c r="I97" s="21">
        <f t="shared" ref="I97" si="45">SUM(I90:I96)</f>
        <v>62.070000000000007</v>
      </c>
      <c r="J97" s="21">
        <f t="shared" ref="J97" si="46">SUM(J90:J96)</f>
        <v>394.59000000000003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25.5" x14ac:dyDescent="0.25">
      <c r="A103" s="25"/>
      <c r="B103" s="16"/>
      <c r="C103" s="11"/>
      <c r="D103" s="7" t="s">
        <v>28</v>
      </c>
      <c r="E103" s="50" t="s">
        <v>81</v>
      </c>
      <c r="F103" s="51" t="s">
        <v>74</v>
      </c>
      <c r="G103" s="51">
        <v>1.8</v>
      </c>
      <c r="H103" s="51">
        <v>6</v>
      </c>
      <c r="I103" s="51">
        <v>8.5</v>
      </c>
      <c r="J103" s="51">
        <v>95.2</v>
      </c>
      <c r="K103" s="52" t="s">
        <v>88</v>
      </c>
      <c r="L103" s="51"/>
    </row>
    <row r="104" spans="1:12" ht="51" x14ac:dyDescent="0.25">
      <c r="A104" s="25"/>
      <c r="B104" s="16"/>
      <c r="C104" s="11"/>
      <c r="D104" s="7" t="s">
        <v>29</v>
      </c>
      <c r="E104" s="50" t="s">
        <v>82</v>
      </c>
      <c r="F104" s="51" t="s">
        <v>86</v>
      </c>
      <c r="G104" s="51">
        <v>17.2</v>
      </c>
      <c r="H104" s="51">
        <v>19.64</v>
      </c>
      <c r="I104" s="51">
        <v>0.2</v>
      </c>
      <c r="J104" s="51">
        <v>246.36</v>
      </c>
      <c r="K104" s="52" t="s">
        <v>89</v>
      </c>
      <c r="L104" s="51"/>
    </row>
    <row r="105" spans="1:12" ht="25.5" x14ac:dyDescent="0.25">
      <c r="A105" s="25"/>
      <c r="B105" s="16"/>
      <c r="C105" s="11"/>
      <c r="D105" s="7" t="s">
        <v>30</v>
      </c>
      <c r="E105" s="50" t="s">
        <v>90</v>
      </c>
      <c r="F105" s="51">
        <v>180</v>
      </c>
      <c r="G105" s="51">
        <v>3.43</v>
      </c>
      <c r="H105" s="51">
        <v>5.18</v>
      </c>
      <c r="I105" s="51">
        <v>27.61</v>
      </c>
      <c r="J105" s="51">
        <v>170.78</v>
      </c>
      <c r="K105" s="52" t="s">
        <v>91</v>
      </c>
      <c r="L105" s="51"/>
    </row>
    <row r="106" spans="1:12" ht="25.5" x14ac:dyDescent="0.25">
      <c r="A106" s="25"/>
      <c r="B106" s="16"/>
      <c r="C106" s="11"/>
      <c r="D106" s="7" t="s">
        <v>31</v>
      </c>
      <c r="E106" s="50" t="s">
        <v>83</v>
      </c>
      <c r="F106" s="51">
        <v>200</v>
      </c>
      <c r="G106" s="51">
        <v>0.7</v>
      </c>
      <c r="H106" s="51">
        <v>0.3</v>
      </c>
      <c r="I106" s="51">
        <v>19.3</v>
      </c>
      <c r="J106" s="51">
        <v>82.7</v>
      </c>
      <c r="K106" s="52" t="s">
        <v>92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 t="s">
        <v>49</v>
      </c>
      <c r="F107" s="51">
        <v>40</v>
      </c>
      <c r="G107" s="51">
        <v>3.04</v>
      </c>
      <c r="H107" s="51">
        <v>0.32</v>
      </c>
      <c r="I107" s="51">
        <v>19.68</v>
      </c>
      <c r="J107" s="51">
        <v>93.76</v>
      </c>
      <c r="K107" s="52" t="s">
        <v>50</v>
      </c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51</v>
      </c>
      <c r="F108" s="51">
        <v>20</v>
      </c>
      <c r="G108" s="51">
        <v>0.12</v>
      </c>
      <c r="H108" s="51">
        <v>0.24</v>
      </c>
      <c r="I108" s="51">
        <v>6.68</v>
      </c>
      <c r="J108" s="51">
        <v>29.36</v>
      </c>
      <c r="K108" s="52" t="s">
        <v>50</v>
      </c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v>750</v>
      </c>
      <c r="G111" s="21">
        <f t="shared" ref="G111" si="52">SUM(G102:G110)</f>
        <v>26.29</v>
      </c>
      <c r="H111" s="21">
        <f t="shared" ref="H111" si="53">SUM(H102:H110)</f>
        <v>31.68</v>
      </c>
      <c r="I111" s="21">
        <f t="shared" ref="I111" si="54">SUM(I102:I110)</f>
        <v>81.97</v>
      </c>
      <c r="J111" s="21">
        <f t="shared" ref="J111" si="55">SUM(J102:J110)</f>
        <v>718.16000000000008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183</v>
      </c>
      <c r="F112" s="51">
        <v>75</v>
      </c>
      <c r="G112" s="51">
        <v>5.93</v>
      </c>
      <c r="H112" s="51">
        <v>10.8</v>
      </c>
      <c r="I112" s="51">
        <v>42.75</v>
      </c>
      <c r="J112" s="51">
        <v>291.92</v>
      </c>
      <c r="K112" s="52" t="s">
        <v>50</v>
      </c>
      <c r="L112" s="51"/>
    </row>
    <row r="113" spans="1:12" ht="25.5" x14ac:dyDescent="0.25">
      <c r="A113" s="25"/>
      <c r="B113" s="16"/>
      <c r="C113" s="11"/>
      <c r="D113" s="12" t="s">
        <v>31</v>
      </c>
      <c r="E113" s="50" t="s">
        <v>54</v>
      </c>
      <c r="F113" s="51">
        <v>200</v>
      </c>
      <c r="G113" s="51">
        <v>0.4</v>
      </c>
      <c r="H113" s="51">
        <v>0.1</v>
      </c>
      <c r="I113" s="51">
        <v>0.08</v>
      </c>
      <c r="J113" s="51">
        <v>2.82</v>
      </c>
      <c r="K113" s="52" t="s">
        <v>114</v>
      </c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275</v>
      </c>
      <c r="G116" s="21">
        <f t="shared" ref="G116" si="57">SUM(G112:G115)</f>
        <v>6.33</v>
      </c>
      <c r="H116" s="21">
        <f t="shared" ref="H116" si="58">SUM(H112:H115)</f>
        <v>10.9</v>
      </c>
      <c r="I116" s="21">
        <f t="shared" ref="I116" si="59">SUM(I112:I115)</f>
        <v>42.83</v>
      </c>
      <c r="J116" s="21">
        <f t="shared" ref="J116" si="60">SUM(J112:J115)</f>
        <v>294.74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8" t="s">
        <v>4</v>
      </c>
      <c r="D131" s="69"/>
      <c r="E131" s="33"/>
      <c r="F131" s="34">
        <f>F97+F101+F111+F116+F123+F130</f>
        <v>1525</v>
      </c>
      <c r="G131" s="34">
        <f t="shared" ref="G131" si="72">G97+G101+G111+G116+G123+G130</f>
        <v>44.47</v>
      </c>
      <c r="H131" s="34">
        <f t="shared" ref="H131" si="73">H97+H101+H111+H116+H123+H130</f>
        <v>53.57</v>
      </c>
      <c r="I131" s="34">
        <f t="shared" ref="I131" si="74">I97+I101+I111+I116+I123+I130</f>
        <v>186.87</v>
      </c>
      <c r="J131" s="34">
        <f t="shared" ref="J131" si="75">J97+J101+J111+J116+J123+J130</f>
        <v>1407.49</v>
      </c>
      <c r="K131" s="35"/>
      <c r="L131" s="34">
        <f t="shared" ref="L131" ca="1" si="76">L97+L101+L111+L116+L123+L130</f>
        <v>0</v>
      </c>
    </row>
    <row r="132" spans="1:12" ht="38.2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95</v>
      </c>
      <c r="F132" s="48" t="s">
        <v>172</v>
      </c>
      <c r="G132" s="48">
        <v>20.100000000000001</v>
      </c>
      <c r="H132" s="48">
        <v>7.84</v>
      </c>
      <c r="I132" s="48">
        <v>34.299999999999997</v>
      </c>
      <c r="J132" s="48">
        <v>288.16000000000003</v>
      </c>
      <c r="K132" s="49" t="s">
        <v>157</v>
      </c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96</v>
      </c>
      <c r="F134" s="51">
        <v>200</v>
      </c>
      <c r="G134" s="51">
        <v>1.52</v>
      </c>
      <c r="H134" s="51">
        <v>1.35</v>
      </c>
      <c r="I134" s="51">
        <v>15.9</v>
      </c>
      <c r="J134" s="51">
        <v>81.83</v>
      </c>
      <c r="K134" s="52" t="s">
        <v>149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51</v>
      </c>
      <c r="F135" s="51">
        <v>20</v>
      </c>
      <c r="G135" s="51">
        <v>0.12</v>
      </c>
      <c r="H135" s="51">
        <v>0.24</v>
      </c>
      <c r="I135" s="51">
        <v>6.68</v>
      </c>
      <c r="J135" s="51">
        <v>29.36</v>
      </c>
      <c r="K135" s="52" t="s">
        <v>50</v>
      </c>
      <c r="L135" s="51"/>
    </row>
    <row r="136" spans="1:12" ht="15" x14ac:dyDescent="0.25">
      <c r="A136" s="25"/>
      <c r="B136" s="16"/>
      <c r="C136" s="11"/>
      <c r="D136" s="7" t="s">
        <v>24</v>
      </c>
      <c r="E136" s="50" t="s">
        <v>184</v>
      </c>
      <c r="F136" s="51">
        <v>120</v>
      </c>
      <c r="G136" s="51">
        <v>0.48</v>
      </c>
      <c r="H136" s="51">
        <v>0.48</v>
      </c>
      <c r="I136" s="51">
        <v>11.76</v>
      </c>
      <c r="J136" s="51">
        <v>53.28</v>
      </c>
      <c r="K136" s="52" t="s">
        <v>50</v>
      </c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 t="s">
        <v>97</v>
      </c>
      <c r="F138" s="51">
        <v>50</v>
      </c>
      <c r="G138" s="51">
        <v>3.8</v>
      </c>
      <c r="H138" s="51">
        <v>2.7</v>
      </c>
      <c r="I138" s="51">
        <v>26.9</v>
      </c>
      <c r="J138" s="51">
        <v>147.1</v>
      </c>
      <c r="K138" s="52" t="s">
        <v>50</v>
      </c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v>530</v>
      </c>
      <c r="G139" s="21">
        <f t="shared" ref="G139" si="77">SUM(G132:G138)</f>
        <v>26.020000000000003</v>
      </c>
      <c r="H139" s="21">
        <f t="shared" ref="H139" si="78">SUM(H132:H138)</f>
        <v>12.61</v>
      </c>
      <c r="I139" s="21">
        <f t="shared" ref="I139" si="79">SUM(I132:I138)</f>
        <v>95.539999999999992</v>
      </c>
      <c r="J139" s="21">
        <f t="shared" ref="J139" si="80">SUM(J132:J138)</f>
        <v>599.73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25.5" x14ac:dyDescent="0.25">
      <c r="A145" s="25"/>
      <c r="B145" s="16"/>
      <c r="C145" s="11"/>
      <c r="D145" s="7" t="s">
        <v>28</v>
      </c>
      <c r="E145" s="50" t="s">
        <v>55</v>
      </c>
      <c r="F145" s="51">
        <v>200</v>
      </c>
      <c r="G145" s="51">
        <v>2.0499999999999998</v>
      </c>
      <c r="H145" s="51">
        <v>2.2000000000000002</v>
      </c>
      <c r="I145" s="51">
        <v>12.55</v>
      </c>
      <c r="J145" s="51">
        <v>78.2</v>
      </c>
      <c r="K145" s="52" t="s">
        <v>173</v>
      </c>
      <c r="L145" s="51"/>
    </row>
    <row r="146" spans="1:12" ht="25.5" x14ac:dyDescent="0.25">
      <c r="A146" s="25"/>
      <c r="B146" s="16"/>
      <c r="C146" s="11"/>
      <c r="D146" s="7" t="s">
        <v>29</v>
      </c>
      <c r="E146" s="50" t="s">
        <v>98</v>
      </c>
      <c r="F146" s="51">
        <v>200</v>
      </c>
      <c r="G146" s="51">
        <v>10.15</v>
      </c>
      <c r="H146" s="51">
        <v>21.6</v>
      </c>
      <c r="I146" s="51">
        <v>13.8</v>
      </c>
      <c r="J146" s="51">
        <v>290.2</v>
      </c>
      <c r="K146" s="52" t="s">
        <v>150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25.5" x14ac:dyDescent="0.25">
      <c r="A148" s="25"/>
      <c r="B148" s="16"/>
      <c r="C148" s="11"/>
      <c r="D148" s="7" t="s">
        <v>31</v>
      </c>
      <c r="E148" s="50" t="s">
        <v>155</v>
      </c>
      <c r="F148" s="51">
        <v>200</v>
      </c>
      <c r="G148" s="51">
        <v>0.16</v>
      </c>
      <c r="H148" s="51">
        <v>0.16</v>
      </c>
      <c r="I148" s="51">
        <v>27.88</v>
      </c>
      <c r="J148" s="51">
        <v>113.6</v>
      </c>
      <c r="K148" s="52" t="s">
        <v>174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 t="s">
        <v>49</v>
      </c>
      <c r="F149" s="51">
        <v>60</v>
      </c>
      <c r="G149" s="51">
        <v>4.5599999999999996</v>
      </c>
      <c r="H149" s="51">
        <v>0.48</v>
      </c>
      <c r="I149" s="51">
        <v>29.52</v>
      </c>
      <c r="J149" s="51">
        <v>140.63999999999999</v>
      </c>
      <c r="K149" s="52" t="s">
        <v>50</v>
      </c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51</v>
      </c>
      <c r="F150" s="51">
        <v>40</v>
      </c>
      <c r="G150" s="51">
        <v>0.24</v>
      </c>
      <c r="H150" s="51">
        <v>0.48</v>
      </c>
      <c r="I150" s="51">
        <v>13.36</v>
      </c>
      <c r="J150" s="51">
        <v>58.72</v>
      </c>
      <c r="K150" s="52" t="s">
        <v>50</v>
      </c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700</v>
      </c>
      <c r="G153" s="21">
        <f t="shared" ref="G153" si="87">SUM(G144:G152)</f>
        <v>17.159999999999997</v>
      </c>
      <c r="H153" s="21">
        <f t="shared" ref="H153" si="88">SUM(H144:H152)</f>
        <v>24.92</v>
      </c>
      <c r="I153" s="21">
        <f t="shared" ref="I153" si="89">SUM(I144:I152)</f>
        <v>97.11</v>
      </c>
      <c r="J153" s="21">
        <f t="shared" ref="J153" si="90">SUM(J144:J152)</f>
        <v>681.36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185</v>
      </c>
      <c r="F154" s="51">
        <v>70</v>
      </c>
      <c r="G154" s="51">
        <v>4.6900000000000004</v>
      </c>
      <c r="H154" s="51">
        <v>15.68</v>
      </c>
      <c r="I154" s="51">
        <v>28.28</v>
      </c>
      <c r="J154" s="51">
        <v>273</v>
      </c>
      <c r="K154" s="52" t="s">
        <v>50</v>
      </c>
      <c r="L154" s="51"/>
    </row>
    <row r="155" spans="1:12" ht="25.5" x14ac:dyDescent="0.25">
      <c r="A155" s="25"/>
      <c r="B155" s="16"/>
      <c r="C155" s="11"/>
      <c r="D155" s="12" t="s">
        <v>31</v>
      </c>
      <c r="E155" s="50" t="s">
        <v>60</v>
      </c>
      <c r="F155" s="51">
        <v>200</v>
      </c>
      <c r="G155" s="51">
        <v>0.21</v>
      </c>
      <c r="H155" s="51">
        <v>0.95</v>
      </c>
      <c r="I155" s="51">
        <v>22.8</v>
      </c>
      <c r="J155" s="51">
        <v>100.59</v>
      </c>
      <c r="K155" s="52" t="s">
        <v>65</v>
      </c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270</v>
      </c>
      <c r="G158" s="21">
        <f t="shared" ref="G158" si="92">SUM(G154:G157)</f>
        <v>4.9000000000000004</v>
      </c>
      <c r="H158" s="21">
        <f t="shared" ref="H158" si="93">SUM(H154:H157)</f>
        <v>16.63</v>
      </c>
      <c r="I158" s="21">
        <f t="shared" ref="I158" si="94">SUM(I154:I157)</f>
        <v>51.08</v>
      </c>
      <c r="J158" s="21">
        <f t="shared" ref="J158" si="95">SUM(J154:J157)</f>
        <v>373.59000000000003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8" t="s">
        <v>4</v>
      </c>
      <c r="D173" s="69"/>
      <c r="E173" s="33"/>
      <c r="F173" s="34">
        <f>F139+F143+F153+F158+F165+F172</f>
        <v>1500</v>
      </c>
      <c r="G173" s="34">
        <f t="shared" ref="G173" si="107">G139+G143+G153+G158+G165+G172</f>
        <v>48.08</v>
      </c>
      <c r="H173" s="34">
        <f t="shared" ref="H173" si="108">H139+H143+H153+H158+H165+H172</f>
        <v>54.16</v>
      </c>
      <c r="I173" s="34">
        <f t="shared" ref="I173" si="109">I139+I143+I153+I158+I165+I172</f>
        <v>243.72999999999996</v>
      </c>
      <c r="J173" s="34">
        <f t="shared" ref="J173" si="110">J139+J143+J153+J158+J165+J172</f>
        <v>1654.6800000000003</v>
      </c>
      <c r="K173" s="35"/>
      <c r="L173" s="34">
        <f t="shared" ref="L173" ca="1" si="111">L139+L143+L153+L158+L165+L172</f>
        <v>0</v>
      </c>
    </row>
    <row r="174" spans="1:12" ht="25.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101</v>
      </c>
      <c r="F174" s="48">
        <v>200</v>
      </c>
      <c r="G174" s="48">
        <v>20.100000000000001</v>
      </c>
      <c r="H174" s="48">
        <v>9.14</v>
      </c>
      <c r="I174" s="48">
        <v>3.6</v>
      </c>
      <c r="J174" s="48">
        <v>177.06</v>
      </c>
      <c r="K174" s="49" t="s">
        <v>107</v>
      </c>
      <c r="L174" s="48"/>
    </row>
    <row r="175" spans="1:12" ht="25.5" x14ac:dyDescent="0.25">
      <c r="A175" s="25"/>
      <c r="B175" s="16"/>
      <c r="C175" s="11"/>
      <c r="D175" s="6"/>
      <c r="E175" s="50" t="s">
        <v>102</v>
      </c>
      <c r="F175" s="51">
        <v>30</v>
      </c>
      <c r="G175" s="51">
        <v>0.93</v>
      </c>
      <c r="H175" s="51">
        <v>0.06</v>
      </c>
      <c r="I175" s="51">
        <v>1.95</v>
      </c>
      <c r="J175" s="51">
        <v>12.06</v>
      </c>
      <c r="K175" s="52" t="s">
        <v>108</v>
      </c>
      <c r="L175" s="51"/>
    </row>
    <row r="176" spans="1:12" ht="25.5" x14ac:dyDescent="0.25">
      <c r="A176" s="25"/>
      <c r="B176" s="16"/>
      <c r="C176" s="11"/>
      <c r="D176" s="7" t="s">
        <v>22</v>
      </c>
      <c r="E176" s="50" t="s">
        <v>103</v>
      </c>
      <c r="F176" s="51">
        <v>200</v>
      </c>
      <c r="G176" s="51">
        <v>1.5</v>
      </c>
      <c r="H176" s="51">
        <v>1.4</v>
      </c>
      <c r="I176" s="51">
        <v>8.6</v>
      </c>
      <c r="J176" s="51">
        <v>53</v>
      </c>
      <c r="K176" s="52" t="s">
        <v>109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51</v>
      </c>
      <c r="F177" s="51">
        <v>25</v>
      </c>
      <c r="G177" s="51">
        <v>0.15</v>
      </c>
      <c r="H177" s="51">
        <v>0.3</v>
      </c>
      <c r="I177" s="51">
        <v>8.35</v>
      </c>
      <c r="J177" s="51">
        <v>36.700000000000003</v>
      </c>
      <c r="K177" s="52" t="s">
        <v>50</v>
      </c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25.5" x14ac:dyDescent="0.25">
      <c r="A179" s="25"/>
      <c r="B179" s="16"/>
      <c r="C179" s="11"/>
      <c r="D179" s="6"/>
      <c r="E179" s="50" t="s">
        <v>57</v>
      </c>
      <c r="F179" s="51">
        <v>45</v>
      </c>
      <c r="G179" s="51">
        <v>6.57</v>
      </c>
      <c r="H179" s="51">
        <v>6.65</v>
      </c>
      <c r="I179" s="51">
        <v>12.53</v>
      </c>
      <c r="J179" s="51">
        <v>136.25</v>
      </c>
      <c r="K179" s="52" t="s">
        <v>63</v>
      </c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29.25</v>
      </c>
      <c r="H181" s="21">
        <f t="shared" ref="H181" si="113">SUM(H174:H180)</f>
        <v>17.550000000000004</v>
      </c>
      <c r="I181" s="21">
        <f t="shared" ref="I181" si="114">SUM(I174:I180)</f>
        <v>35.03</v>
      </c>
      <c r="J181" s="21">
        <f t="shared" ref="J181" si="115">SUM(J174:J180)</f>
        <v>415.07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25.5" x14ac:dyDescent="0.25">
      <c r="A187" s="25"/>
      <c r="B187" s="16"/>
      <c r="C187" s="11"/>
      <c r="D187" s="7" t="s">
        <v>28</v>
      </c>
      <c r="E187" s="50" t="s">
        <v>52</v>
      </c>
      <c r="F187" s="51">
        <v>200</v>
      </c>
      <c r="G187" s="51">
        <v>6.9</v>
      </c>
      <c r="H187" s="51">
        <v>6.7</v>
      </c>
      <c r="I187" s="51">
        <v>11.47</v>
      </c>
      <c r="J187" s="51">
        <v>133.78</v>
      </c>
      <c r="K187" s="52" t="s">
        <v>110</v>
      </c>
      <c r="L187" s="51"/>
    </row>
    <row r="188" spans="1:12" ht="38.25" x14ac:dyDescent="0.25">
      <c r="A188" s="25"/>
      <c r="B188" s="16"/>
      <c r="C188" s="11"/>
      <c r="D188" s="7" t="s">
        <v>29</v>
      </c>
      <c r="E188" s="50" t="s">
        <v>104</v>
      </c>
      <c r="F188" s="51" t="s">
        <v>111</v>
      </c>
      <c r="G188" s="51">
        <v>10.77</v>
      </c>
      <c r="H188" s="51">
        <v>10.66</v>
      </c>
      <c r="I188" s="51">
        <v>12.06</v>
      </c>
      <c r="J188" s="51">
        <v>187.26</v>
      </c>
      <c r="K188" s="52" t="s">
        <v>164</v>
      </c>
      <c r="L188" s="51"/>
    </row>
    <row r="189" spans="1:12" ht="25.5" x14ac:dyDescent="0.25">
      <c r="A189" s="25"/>
      <c r="B189" s="16"/>
      <c r="C189" s="11"/>
      <c r="D189" s="7" t="s">
        <v>30</v>
      </c>
      <c r="E189" s="50" t="s">
        <v>105</v>
      </c>
      <c r="F189" s="51">
        <v>200</v>
      </c>
      <c r="G189" s="51">
        <v>11.46</v>
      </c>
      <c r="H189" s="51">
        <v>8.1199999999999992</v>
      </c>
      <c r="I189" s="51">
        <v>51.52</v>
      </c>
      <c r="J189" s="51">
        <v>325</v>
      </c>
      <c r="K189" s="52" t="s">
        <v>165</v>
      </c>
      <c r="L189" s="51"/>
    </row>
    <row r="190" spans="1:12" ht="25.5" x14ac:dyDescent="0.25">
      <c r="A190" s="25"/>
      <c r="B190" s="16"/>
      <c r="C190" s="11"/>
      <c r="D190" s="7" t="s">
        <v>31</v>
      </c>
      <c r="E190" s="50" t="s">
        <v>93</v>
      </c>
      <c r="F190" s="51">
        <v>180</v>
      </c>
      <c r="G190" s="51">
        <v>0</v>
      </c>
      <c r="H190" s="51">
        <v>0</v>
      </c>
      <c r="I190" s="51">
        <v>16.739999999999998</v>
      </c>
      <c r="J190" s="51">
        <v>66.959999999999994</v>
      </c>
      <c r="K190" s="52" t="s">
        <v>94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49</v>
      </c>
      <c r="F191" s="51">
        <v>50</v>
      </c>
      <c r="G191" s="51">
        <v>3.8</v>
      </c>
      <c r="H191" s="51">
        <v>0.4</v>
      </c>
      <c r="I191" s="51">
        <v>24.6</v>
      </c>
      <c r="J191" s="51">
        <v>117.2</v>
      </c>
      <c r="K191" s="52" t="s">
        <v>50</v>
      </c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51</v>
      </c>
      <c r="F192" s="51">
        <v>50</v>
      </c>
      <c r="G192" s="51">
        <v>0.3</v>
      </c>
      <c r="H192" s="51">
        <v>0.6</v>
      </c>
      <c r="I192" s="51">
        <v>16.7</v>
      </c>
      <c r="J192" s="51">
        <v>73.400000000000006</v>
      </c>
      <c r="K192" s="52" t="s">
        <v>50</v>
      </c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v>780</v>
      </c>
      <c r="G195" s="21">
        <v>33.229999999999997</v>
      </c>
      <c r="H195" s="21">
        <v>26.48</v>
      </c>
      <c r="I195" s="21">
        <v>113.09</v>
      </c>
      <c r="J195" s="21">
        <v>903.6</v>
      </c>
      <c r="K195" s="27"/>
      <c r="L195" s="21">
        <f t="shared" ref="L195" ca="1" si="121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191</v>
      </c>
      <c r="F196" s="51">
        <v>75</v>
      </c>
      <c r="G196" s="51">
        <v>2.54</v>
      </c>
      <c r="H196" s="51">
        <v>11.31</v>
      </c>
      <c r="I196" s="51">
        <v>25.16</v>
      </c>
      <c r="J196" s="51">
        <v>212.59</v>
      </c>
      <c r="K196" s="52" t="s">
        <v>50</v>
      </c>
      <c r="L196" s="51"/>
    </row>
    <row r="197" spans="1:12" ht="25.5" x14ac:dyDescent="0.25">
      <c r="A197" s="25"/>
      <c r="B197" s="16"/>
      <c r="C197" s="11"/>
      <c r="D197" s="12" t="s">
        <v>31</v>
      </c>
      <c r="E197" s="50" t="s">
        <v>48</v>
      </c>
      <c r="F197" s="51">
        <v>200</v>
      </c>
      <c r="G197" s="51">
        <v>0.2</v>
      </c>
      <c r="H197" s="51">
        <v>0</v>
      </c>
      <c r="I197" s="51">
        <v>6.4</v>
      </c>
      <c r="J197" s="51">
        <v>26.4</v>
      </c>
      <c r="K197" s="52" t="s">
        <v>160</v>
      </c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275</v>
      </c>
      <c r="G200" s="21">
        <f t="shared" ref="G200" si="122">SUM(G196:G199)</f>
        <v>2.74</v>
      </c>
      <c r="H200" s="21">
        <f t="shared" ref="H200" si="123">SUM(H196:H199)</f>
        <v>11.31</v>
      </c>
      <c r="I200" s="21">
        <f t="shared" ref="I200" si="124">SUM(I196:I199)</f>
        <v>31.560000000000002</v>
      </c>
      <c r="J200" s="21">
        <f t="shared" ref="J200" si="125">SUM(J196:J199)</f>
        <v>238.99</v>
      </c>
      <c r="K200" s="27"/>
      <c r="L200" s="21">
        <f t="shared" ref="L200" ca="1" si="126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7">SUM(G201:G206)</f>
        <v>0</v>
      </c>
      <c r="H207" s="21">
        <f t="shared" ref="H207" si="128">SUM(H201:H206)</f>
        <v>0</v>
      </c>
      <c r="I207" s="21">
        <f t="shared" ref="I207" si="129">SUM(I201:I206)</f>
        <v>0</v>
      </c>
      <c r="J207" s="21">
        <f t="shared" ref="J207" si="130">SUM(J201:J206)</f>
        <v>0</v>
      </c>
      <c r="K207" s="27"/>
      <c r="L207" s="21">
        <f t="shared" ref="L207" ca="1" si="131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2">SUM(G208:G213)</f>
        <v>0</v>
      </c>
      <c r="H214" s="21">
        <f t="shared" ref="H214" si="133">SUM(H208:H213)</f>
        <v>0</v>
      </c>
      <c r="I214" s="21">
        <f t="shared" ref="I214" si="134">SUM(I208:I213)</f>
        <v>0</v>
      </c>
      <c r="J214" s="21">
        <f t="shared" ref="J214" si="135">SUM(J208:J213)</f>
        <v>0</v>
      </c>
      <c r="K214" s="27"/>
      <c r="L214" s="21">
        <f t="shared" ref="L214" ca="1" si="136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8" t="s">
        <v>4</v>
      </c>
      <c r="D215" s="69"/>
      <c r="E215" s="33"/>
      <c r="F215" s="34">
        <f>F181+F185+F195+F200+F207+F214</f>
        <v>1555</v>
      </c>
      <c r="G215" s="34">
        <f t="shared" ref="G215" si="137">G181+G185+G195+G200+G207+G214</f>
        <v>65.22</v>
      </c>
      <c r="H215" s="34">
        <f t="shared" ref="H215" si="138">H181+H185+H195+H200+H207+H214</f>
        <v>55.34</v>
      </c>
      <c r="I215" s="34">
        <v>199.68</v>
      </c>
      <c r="J215" s="34">
        <f t="shared" ref="J215" si="139">J181+J185+J195+J200+J207+J214</f>
        <v>1557.66</v>
      </c>
      <c r="K215" s="35"/>
      <c r="L215" s="34">
        <f t="shared" ref="L215" ca="1" si="140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1">SUM(G216:G222)</f>
        <v>0</v>
      </c>
      <c r="H223" s="21">
        <f t="shared" ref="H223" si="142">SUM(H216:H222)</f>
        <v>0</v>
      </c>
      <c r="I223" s="21">
        <f t="shared" ref="I223" si="143">SUM(I216:I222)</f>
        <v>0</v>
      </c>
      <c r="J223" s="21">
        <f t="shared" ref="J223" si="144">SUM(J216:J222)</f>
        <v>0</v>
      </c>
      <c r="K223" s="27"/>
      <c r="L223" s="21">
        <f t="shared" ref="L223:L265" si="145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6">SUM(G224:G226)</f>
        <v>0</v>
      </c>
      <c r="H227" s="21">
        <f t="shared" ref="H227" si="147">SUM(H224:H226)</f>
        <v>0</v>
      </c>
      <c r="I227" s="21">
        <f t="shared" ref="I227" si="148">SUM(I224:I226)</f>
        <v>0</v>
      </c>
      <c r="J227" s="21">
        <f t="shared" ref="J227" si="149">SUM(J224:J226)</f>
        <v>0</v>
      </c>
      <c r="K227" s="27"/>
      <c r="L227" s="21">
        <f t="shared" ref="L227" ca="1" si="150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1">SUM(G228:G236)</f>
        <v>0</v>
      </c>
      <c r="H237" s="21">
        <f t="shared" ref="H237" si="152">SUM(H228:H236)</f>
        <v>0</v>
      </c>
      <c r="I237" s="21">
        <f t="shared" ref="I237" si="153">SUM(I228:I236)</f>
        <v>0</v>
      </c>
      <c r="J237" s="21">
        <f t="shared" ref="J237" si="154">SUM(J228:J236)</f>
        <v>0</v>
      </c>
      <c r="K237" s="27"/>
      <c r="L237" s="21">
        <f t="shared" ref="L237" ca="1" si="155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6">SUM(G238:G241)</f>
        <v>0</v>
      </c>
      <c r="H242" s="21">
        <f t="shared" ref="H242" si="157">SUM(H238:H241)</f>
        <v>0</v>
      </c>
      <c r="I242" s="21">
        <f t="shared" ref="I242" si="158">SUM(I238:I241)</f>
        <v>0</v>
      </c>
      <c r="J242" s="21">
        <f t="shared" ref="J242" si="159">SUM(J238:J241)</f>
        <v>0</v>
      </c>
      <c r="K242" s="27"/>
      <c r="L242" s="21">
        <f t="shared" ref="L242" ca="1" si="160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1">SUM(G243:G248)</f>
        <v>0</v>
      </c>
      <c r="H249" s="21">
        <f t="shared" ref="H249" si="162">SUM(H243:H248)</f>
        <v>0</v>
      </c>
      <c r="I249" s="21">
        <f t="shared" ref="I249" si="163">SUM(I243:I248)</f>
        <v>0</v>
      </c>
      <c r="J249" s="21">
        <f t="shared" ref="J249" si="164">SUM(J243:J248)</f>
        <v>0</v>
      </c>
      <c r="K249" s="27"/>
      <c r="L249" s="21">
        <f t="shared" ref="L249" ca="1" si="165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6">SUM(G250:G255)</f>
        <v>0</v>
      </c>
      <c r="H256" s="21">
        <f t="shared" ref="H256" si="167">SUM(H250:H255)</f>
        <v>0</v>
      </c>
      <c r="I256" s="21">
        <f t="shared" ref="I256" si="168">SUM(I250:I255)</f>
        <v>0</v>
      </c>
      <c r="J256" s="21">
        <f t="shared" ref="J256" si="169">SUM(J250:J255)</f>
        <v>0</v>
      </c>
      <c r="K256" s="27"/>
      <c r="L256" s="21">
        <f t="shared" ref="L256" ca="1" si="170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8" t="s">
        <v>4</v>
      </c>
      <c r="D257" s="69"/>
      <c r="E257" s="33"/>
      <c r="F257" s="34">
        <f>F223+F227+F237+F242+F249+F256</f>
        <v>0</v>
      </c>
      <c r="G257" s="34">
        <f t="shared" ref="G257" si="171">G223+G227+G237+G242+G249+G256</f>
        <v>0</v>
      </c>
      <c r="H257" s="34">
        <f t="shared" ref="H257" si="172">H223+H227+H237+H242+H249+H256</f>
        <v>0</v>
      </c>
      <c r="I257" s="34">
        <f t="shared" ref="I257" si="173">I223+I227+I237+I242+I249+I256</f>
        <v>0</v>
      </c>
      <c r="J257" s="34">
        <f t="shared" ref="J257" si="174">J223+J227+J237+J242+J249+J256</f>
        <v>0</v>
      </c>
      <c r="K257" s="35"/>
      <c r="L257" s="34">
        <f t="shared" ref="L257" ca="1" si="175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76">SUM(G258:G264)</f>
        <v>0</v>
      </c>
      <c r="H265" s="21">
        <f t="shared" ref="H265" si="177">SUM(H258:H264)</f>
        <v>0</v>
      </c>
      <c r="I265" s="21">
        <f t="shared" ref="I265" si="178">SUM(I258:I264)</f>
        <v>0</v>
      </c>
      <c r="J265" s="21">
        <f t="shared" ref="J265" si="179">SUM(J258:J264)</f>
        <v>0</v>
      </c>
      <c r="K265" s="27"/>
      <c r="L265" s="21">
        <f t="shared" si="145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0">SUM(G266:G268)</f>
        <v>0</v>
      </c>
      <c r="H269" s="21">
        <f t="shared" ref="H269" si="181">SUM(H266:H268)</f>
        <v>0</v>
      </c>
      <c r="I269" s="21">
        <f t="shared" ref="I269" si="182">SUM(I266:I268)</f>
        <v>0</v>
      </c>
      <c r="J269" s="21">
        <f t="shared" ref="J269" si="183">SUM(J266:J268)</f>
        <v>0</v>
      </c>
      <c r="K269" s="27"/>
      <c r="L269" s="21">
        <f t="shared" ref="L269" ca="1" si="184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85">SUM(G270:G278)</f>
        <v>0</v>
      </c>
      <c r="H279" s="21">
        <f t="shared" ref="H279" si="186">SUM(H270:H278)</f>
        <v>0</v>
      </c>
      <c r="I279" s="21">
        <f t="shared" ref="I279" si="187">SUM(I270:I278)</f>
        <v>0</v>
      </c>
      <c r="J279" s="21">
        <f t="shared" ref="J279" si="188">SUM(J270:J278)</f>
        <v>0</v>
      </c>
      <c r="K279" s="27"/>
      <c r="L279" s="21">
        <f t="shared" ref="L279" ca="1" si="189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0">SUM(G280:G283)</f>
        <v>0</v>
      </c>
      <c r="H284" s="21">
        <f t="shared" ref="H284" si="191">SUM(H280:H283)</f>
        <v>0</v>
      </c>
      <c r="I284" s="21">
        <f t="shared" ref="I284" si="192">SUM(I280:I283)</f>
        <v>0</v>
      </c>
      <c r="J284" s="21">
        <f t="shared" ref="J284" si="193">SUM(J280:J283)</f>
        <v>0</v>
      </c>
      <c r="K284" s="27"/>
      <c r="L284" s="21">
        <f t="shared" ref="L284" ca="1" si="194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5">SUM(G285:G290)</f>
        <v>0</v>
      </c>
      <c r="H291" s="21">
        <f t="shared" ref="H291" si="196">SUM(H285:H290)</f>
        <v>0</v>
      </c>
      <c r="I291" s="21">
        <f t="shared" ref="I291" si="197">SUM(I285:I290)</f>
        <v>0</v>
      </c>
      <c r="J291" s="21">
        <f t="shared" ref="J291" si="198">SUM(J285:J290)</f>
        <v>0</v>
      </c>
      <c r="K291" s="27"/>
      <c r="L291" s="21">
        <f t="shared" ref="L291" ca="1" si="199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0">SUM(G292:G297)</f>
        <v>0</v>
      </c>
      <c r="H298" s="21">
        <f t="shared" ref="H298" si="201">SUM(H292:H297)</f>
        <v>0</v>
      </c>
      <c r="I298" s="21">
        <f t="shared" ref="I298" si="202">SUM(I292:I297)</f>
        <v>0</v>
      </c>
      <c r="J298" s="21">
        <f t="shared" ref="J298" si="203">SUM(J292:J297)</f>
        <v>0</v>
      </c>
      <c r="K298" s="27"/>
      <c r="L298" s="21">
        <f t="shared" ref="L298" ca="1" si="204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8" t="s">
        <v>4</v>
      </c>
      <c r="D299" s="69"/>
      <c r="E299" s="33"/>
      <c r="F299" s="34">
        <f>F265+F269+F279+F284+F291+F298</f>
        <v>0</v>
      </c>
      <c r="G299" s="34">
        <f t="shared" ref="G299" si="205">G265+G269+G279+G284+G291+G298</f>
        <v>0</v>
      </c>
      <c r="H299" s="34">
        <f t="shared" ref="H299" si="206">H265+H269+H279+H284+H291+H298</f>
        <v>0</v>
      </c>
      <c r="I299" s="34">
        <f t="shared" ref="I299" si="207">I265+I269+I279+I284+I291+I298</f>
        <v>0</v>
      </c>
      <c r="J299" s="34">
        <f t="shared" ref="J299" si="208">J265+J269+J279+J284+J291+J298</f>
        <v>0</v>
      </c>
      <c r="K299" s="35"/>
      <c r="L299" s="34">
        <f t="shared" ref="L299" ca="1" si="209">L265+L269+L279+L284+L291+L298</f>
        <v>0</v>
      </c>
    </row>
    <row r="300" spans="1:12" ht="25.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115</v>
      </c>
      <c r="F300" s="48">
        <v>200</v>
      </c>
      <c r="G300" s="48">
        <v>5.8</v>
      </c>
      <c r="H300" s="48">
        <v>10.199999999999999</v>
      </c>
      <c r="I300" s="48">
        <v>30.8</v>
      </c>
      <c r="J300" s="48">
        <v>238.2</v>
      </c>
      <c r="K300" s="49" t="s">
        <v>117</v>
      </c>
      <c r="L300" s="48"/>
    </row>
    <row r="301" spans="1:12" ht="25.5" x14ac:dyDescent="0.25">
      <c r="A301" s="25"/>
      <c r="B301" s="16"/>
      <c r="C301" s="11"/>
      <c r="D301" s="6"/>
      <c r="E301" s="50" t="s">
        <v>66</v>
      </c>
      <c r="F301" s="51">
        <v>45</v>
      </c>
      <c r="G301" s="51">
        <v>4.4000000000000004</v>
      </c>
      <c r="H301" s="51">
        <v>5.0999999999999996</v>
      </c>
      <c r="I301" s="51">
        <v>13.3</v>
      </c>
      <c r="J301" s="51">
        <v>116.7</v>
      </c>
      <c r="K301" s="52" t="s">
        <v>72</v>
      </c>
      <c r="L301" s="51"/>
    </row>
    <row r="302" spans="1:12" ht="25.5" x14ac:dyDescent="0.25">
      <c r="A302" s="25"/>
      <c r="B302" s="16"/>
      <c r="C302" s="11"/>
      <c r="D302" s="7" t="s">
        <v>22</v>
      </c>
      <c r="E302" s="50" t="s">
        <v>53</v>
      </c>
      <c r="F302" s="51">
        <v>200</v>
      </c>
      <c r="G302" s="51">
        <v>4.1100000000000003</v>
      </c>
      <c r="H302" s="51">
        <v>6</v>
      </c>
      <c r="I302" s="51">
        <v>12.55</v>
      </c>
      <c r="J302" s="51">
        <v>120.64</v>
      </c>
      <c r="K302" s="52" t="s">
        <v>175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49</v>
      </c>
      <c r="F303" s="51">
        <v>35</v>
      </c>
      <c r="G303" s="51">
        <v>2.66</v>
      </c>
      <c r="H303" s="51">
        <v>0.28000000000000003</v>
      </c>
      <c r="I303" s="51">
        <v>17.22</v>
      </c>
      <c r="J303" s="51">
        <v>82.04</v>
      </c>
      <c r="K303" s="52" t="s">
        <v>50</v>
      </c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 t="s">
        <v>51</v>
      </c>
      <c r="F305" s="51">
        <v>20</v>
      </c>
      <c r="G305" s="51">
        <v>0.12</v>
      </c>
      <c r="H305" s="51">
        <v>0.24</v>
      </c>
      <c r="I305" s="51">
        <v>6.68</v>
      </c>
      <c r="J305" s="51">
        <v>29.36</v>
      </c>
      <c r="K305" s="52" t="s">
        <v>50</v>
      </c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210">SUM(G300:G306)</f>
        <v>17.09</v>
      </c>
      <c r="H307" s="21">
        <f t="shared" ref="H307" si="211">SUM(H300:H306)</f>
        <v>21.819999999999997</v>
      </c>
      <c r="I307" s="21">
        <f t="shared" ref="I307" si="212">SUM(I300:I306)</f>
        <v>80.550000000000011</v>
      </c>
      <c r="J307" s="21">
        <f t="shared" ref="J307" si="213">SUM(J300:J306)</f>
        <v>586.93999999999994</v>
      </c>
      <c r="K307" s="27"/>
      <c r="L307" s="21">
        <f t="shared" ref="L307:L349" si="214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5">SUM(G308:G310)</f>
        <v>0</v>
      </c>
      <c r="H311" s="21">
        <f t="shared" ref="H311" si="216">SUM(H308:H310)</f>
        <v>0</v>
      </c>
      <c r="I311" s="21">
        <f t="shared" ref="I311" si="217">SUM(I308:I310)</f>
        <v>0</v>
      </c>
      <c r="J311" s="21">
        <f t="shared" ref="J311" si="218">SUM(J308:J310)</f>
        <v>0</v>
      </c>
      <c r="K311" s="27"/>
      <c r="L311" s="21">
        <f t="shared" ref="L311" ca="1" si="219">SUM(L308:L316)</f>
        <v>0</v>
      </c>
    </row>
    <row r="312" spans="1:12" ht="25.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58</v>
      </c>
      <c r="F312" s="51">
        <v>20</v>
      </c>
      <c r="G312" s="51">
        <v>2.48</v>
      </c>
      <c r="H312" s="51">
        <v>0.32</v>
      </c>
      <c r="I312" s="51">
        <v>15.2</v>
      </c>
      <c r="J312" s="51">
        <v>73.599999999999994</v>
      </c>
      <c r="K312" s="52" t="s">
        <v>119</v>
      </c>
      <c r="L312" s="51"/>
    </row>
    <row r="313" spans="1:12" ht="25.5" x14ac:dyDescent="0.25">
      <c r="A313" s="25"/>
      <c r="B313" s="16"/>
      <c r="C313" s="11"/>
      <c r="D313" s="7" t="s">
        <v>28</v>
      </c>
      <c r="E313" s="50" t="s">
        <v>56</v>
      </c>
      <c r="F313" s="51">
        <v>200</v>
      </c>
      <c r="G313" s="51">
        <v>4.3899999999999997</v>
      </c>
      <c r="H313" s="51">
        <v>4.21</v>
      </c>
      <c r="I313" s="51">
        <v>13.23</v>
      </c>
      <c r="J313" s="51">
        <v>108.37</v>
      </c>
      <c r="K313" s="52" t="s">
        <v>120</v>
      </c>
      <c r="L313" s="51"/>
    </row>
    <row r="314" spans="1:12" ht="38.25" x14ac:dyDescent="0.25">
      <c r="A314" s="25"/>
      <c r="B314" s="16"/>
      <c r="C314" s="11"/>
      <c r="D314" s="7" t="s">
        <v>29</v>
      </c>
      <c r="E314" s="50" t="s">
        <v>158</v>
      </c>
      <c r="F314" s="51" t="s">
        <v>111</v>
      </c>
      <c r="G314" s="51">
        <v>13.1</v>
      </c>
      <c r="H314" s="51">
        <v>8.6999999999999993</v>
      </c>
      <c r="I314" s="51">
        <v>3.2</v>
      </c>
      <c r="J314" s="51">
        <v>143.5</v>
      </c>
      <c r="K314" s="52" t="s">
        <v>159</v>
      </c>
      <c r="L314" s="51"/>
    </row>
    <row r="315" spans="1:12" ht="25.5" x14ac:dyDescent="0.25">
      <c r="A315" s="25"/>
      <c r="B315" s="16"/>
      <c r="C315" s="11"/>
      <c r="D315" s="7" t="s">
        <v>30</v>
      </c>
      <c r="E315" s="50" t="s">
        <v>116</v>
      </c>
      <c r="F315" s="51">
        <v>180</v>
      </c>
      <c r="G315" s="51">
        <v>6.6</v>
      </c>
      <c r="H315" s="51">
        <v>5.4</v>
      </c>
      <c r="I315" s="51">
        <v>31.73</v>
      </c>
      <c r="J315" s="51">
        <v>201.92</v>
      </c>
      <c r="K315" s="52" t="s">
        <v>118</v>
      </c>
      <c r="L315" s="51"/>
    </row>
    <row r="316" spans="1:12" ht="25.5" x14ac:dyDescent="0.25">
      <c r="A316" s="25"/>
      <c r="B316" s="16"/>
      <c r="C316" s="11"/>
      <c r="D316" s="7" t="s">
        <v>31</v>
      </c>
      <c r="E316" s="50" t="s">
        <v>83</v>
      </c>
      <c r="F316" s="51">
        <v>200</v>
      </c>
      <c r="G316" s="51">
        <v>0.7</v>
      </c>
      <c r="H316" s="51">
        <v>0.3</v>
      </c>
      <c r="I316" s="51">
        <v>19.3</v>
      </c>
      <c r="J316" s="51">
        <v>82.7</v>
      </c>
      <c r="K316" s="52" t="s">
        <v>92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 t="s">
        <v>49</v>
      </c>
      <c r="F317" s="51">
        <v>40</v>
      </c>
      <c r="G317" s="51">
        <v>3.04</v>
      </c>
      <c r="H317" s="51">
        <v>0.32</v>
      </c>
      <c r="I317" s="51">
        <v>19.68</v>
      </c>
      <c r="J317" s="51">
        <v>93.76</v>
      </c>
      <c r="K317" s="52" t="s">
        <v>50</v>
      </c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51</v>
      </c>
      <c r="F318" s="51">
        <v>60</v>
      </c>
      <c r="G318" s="51">
        <v>0.36</v>
      </c>
      <c r="H318" s="51">
        <v>0.72</v>
      </c>
      <c r="I318" s="51">
        <v>20.04</v>
      </c>
      <c r="J318" s="51">
        <v>88.08</v>
      </c>
      <c r="K318" s="52" t="s">
        <v>50</v>
      </c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v>800</v>
      </c>
      <c r="G321" s="21">
        <f t="shared" ref="G321" si="220">SUM(G312:G320)</f>
        <v>30.669999999999998</v>
      </c>
      <c r="H321" s="21">
        <f t="shared" ref="H321" si="221">SUM(H312:H320)</f>
        <v>19.970000000000002</v>
      </c>
      <c r="I321" s="21">
        <f t="shared" ref="I321" si="222">SUM(I312:I320)</f>
        <v>122.38</v>
      </c>
      <c r="J321" s="21">
        <f t="shared" ref="J321" si="223">SUM(J312:J320)</f>
        <v>791.93000000000006</v>
      </c>
      <c r="K321" s="27"/>
      <c r="L321" s="21">
        <f t="shared" ref="L321" ca="1" si="224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97</v>
      </c>
      <c r="F322" s="51">
        <v>50</v>
      </c>
      <c r="G322" s="51">
        <v>3.8</v>
      </c>
      <c r="H322" s="51">
        <v>2.7</v>
      </c>
      <c r="I322" s="51">
        <v>26.9</v>
      </c>
      <c r="J322" s="51">
        <v>147.1</v>
      </c>
      <c r="K322" s="52" t="s">
        <v>50</v>
      </c>
      <c r="L322" s="51"/>
    </row>
    <row r="323" spans="1:12" ht="25.5" x14ac:dyDescent="0.25">
      <c r="A323" s="25"/>
      <c r="B323" s="16"/>
      <c r="C323" s="11"/>
      <c r="D323" s="12" t="s">
        <v>31</v>
      </c>
      <c r="E323" s="50" t="s">
        <v>54</v>
      </c>
      <c r="F323" s="51">
        <v>200</v>
      </c>
      <c r="G323" s="51">
        <v>0.4</v>
      </c>
      <c r="H323" s="51">
        <v>0.1</v>
      </c>
      <c r="I323" s="51">
        <v>0.08</v>
      </c>
      <c r="J323" s="51">
        <v>2.82</v>
      </c>
      <c r="K323" s="52" t="s">
        <v>114</v>
      </c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250</v>
      </c>
      <c r="G326" s="21">
        <f t="shared" ref="G326" si="225">SUM(G322:G325)</f>
        <v>4.2</v>
      </c>
      <c r="H326" s="21">
        <f t="shared" ref="H326" si="226">SUM(H322:H325)</f>
        <v>2.8000000000000003</v>
      </c>
      <c r="I326" s="21">
        <f t="shared" ref="I326" si="227">SUM(I322:I325)</f>
        <v>26.979999999999997</v>
      </c>
      <c r="J326" s="21">
        <f t="shared" ref="J326" si="228">SUM(J322:J325)</f>
        <v>149.91999999999999</v>
      </c>
      <c r="K326" s="27"/>
      <c r="L326" s="21">
        <f t="shared" ref="L326" ca="1" si="229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0">SUM(G327:G332)</f>
        <v>0</v>
      </c>
      <c r="H333" s="21">
        <f t="shared" ref="H333" si="231">SUM(H327:H332)</f>
        <v>0</v>
      </c>
      <c r="I333" s="21">
        <f t="shared" ref="I333" si="232">SUM(I327:I332)</f>
        <v>0</v>
      </c>
      <c r="J333" s="21">
        <f t="shared" ref="J333" si="233">SUM(J327:J332)</f>
        <v>0</v>
      </c>
      <c r="K333" s="27"/>
      <c r="L333" s="21">
        <f t="shared" ref="L333" ca="1" si="234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5">SUM(G334:G339)</f>
        <v>0</v>
      </c>
      <c r="H340" s="21">
        <f t="shared" ref="H340" si="236">SUM(H334:H339)</f>
        <v>0</v>
      </c>
      <c r="I340" s="21">
        <f t="shared" ref="I340" si="237">SUM(I334:I339)</f>
        <v>0</v>
      </c>
      <c r="J340" s="21">
        <f t="shared" ref="J340" si="238">SUM(J334:J339)</f>
        <v>0</v>
      </c>
      <c r="K340" s="27"/>
      <c r="L340" s="21">
        <f t="shared" ref="L340" ca="1" si="239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8" t="s">
        <v>4</v>
      </c>
      <c r="D341" s="69"/>
      <c r="E341" s="33"/>
      <c r="F341" s="34">
        <v>1550</v>
      </c>
      <c r="G341" s="34">
        <f t="shared" ref="G341" si="240">G307+G311+G321+G326+G333+G340</f>
        <v>51.96</v>
      </c>
      <c r="H341" s="34">
        <f t="shared" ref="H341" si="241">H307+H311+H321+H326+H333+H340</f>
        <v>44.589999999999996</v>
      </c>
      <c r="I341" s="34">
        <f t="shared" ref="I341" si="242">I307+I311+I321+I326+I333+I340</f>
        <v>229.91</v>
      </c>
      <c r="J341" s="34">
        <f t="shared" ref="J341" si="243">J307+J311+J321+J326+J333+J340</f>
        <v>1528.79</v>
      </c>
      <c r="K341" s="35"/>
      <c r="L341" s="34">
        <f t="shared" ref="L341" ca="1" si="244">L307+L311+L321+L326+L333+L340</f>
        <v>0</v>
      </c>
    </row>
    <row r="342" spans="1:12" ht="25.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125</v>
      </c>
      <c r="F342" s="48">
        <v>200</v>
      </c>
      <c r="G342" s="48">
        <v>12.1</v>
      </c>
      <c r="H342" s="48">
        <v>21.2</v>
      </c>
      <c r="I342" s="48">
        <v>24.6</v>
      </c>
      <c r="J342" s="48">
        <v>337.6</v>
      </c>
      <c r="K342" s="49" t="s">
        <v>171</v>
      </c>
      <c r="L342" s="48"/>
    </row>
    <row r="343" spans="1:12" ht="25.5" x14ac:dyDescent="0.25">
      <c r="A343" s="15"/>
      <c r="B343" s="16"/>
      <c r="C343" s="11"/>
      <c r="D343" s="6"/>
      <c r="E343" s="50" t="s">
        <v>124</v>
      </c>
      <c r="F343" s="51">
        <v>50</v>
      </c>
      <c r="G343" s="51">
        <v>0.55000000000000004</v>
      </c>
      <c r="H343" s="51">
        <v>0.1</v>
      </c>
      <c r="I343" s="51">
        <v>1.9</v>
      </c>
      <c r="J343" s="51">
        <v>10.7</v>
      </c>
      <c r="K343" s="52" t="s">
        <v>123</v>
      </c>
      <c r="L343" s="51"/>
    </row>
    <row r="344" spans="1:12" ht="25.5" x14ac:dyDescent="0.25">
      <c r="A344" s="15"/>
      <c r="B344" s="16"/>
      <c r="C344" s="11"/>
      <c r="D344" s="7" t="s">
        <v>22</v>
      </c>
      <c r="E344" s="50" t="s">
        <v>103</v>
      </c>
      <c r="F344" s="51">
        <v>200</v>
      </c>
      <c r="G344" s="51">
        <v>1.5</v>
      </c>
      <c r="H344" s="51">
        <v>1.4</v>
      </c>
      <c r="I344" s="51">
        <v>8.6</v>
      </c>
      <c r="J344" s="51">
        <v>53</v>
      </c>
      <c r="K344" s="52" t="s">
        <v>166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49</v>
      </c>
      <c r="F345" s="51">
        <v>20</v>
      </c>
      <c r="G345" s="51">
        <v>1.5</v>
      </c>
      <c r="H345" s="51">
        <v>0.16</v>
      </c>
      <c r="I345" s="51">
        <v>9.8000000000000007</v>
      </c>
      <c r="J345" s="51">
        <v>46.64</v>
      </c>
      <c r="K345" s="52" t="s">
        <v>50</v>
      </c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51</v>
      </c>
      <c r="F347" s="51">
        <v>30</v>
      </c>
      <c r="G347" s="51">
        <v>0.18</v>
      </c>
      <c r="H347" s="51">
        <v>0.36</v>
      </c>
      <c r="I347" s="51">
        <v>10.02</v>
      </c>
      <c r="J347" s="51">
        <v>44.04</v>
      </c>
      <c r="K347" s="52" t="s">
        <v>50</v>
      </c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45">SUM(G342:G348)</f>
        <v>15.83</v>
      </c>
      <c r="H349" s="21">
        <f t="shared" ref="H349" si="246">SUM(H342:H348)</f>
        <v>23.22</v>
      </c>
      <c r="I349" s="21">
        <f t="shared" ref="I349" si="247">SUM(I342:I348)</f>
        <v>54.92</v>
      </c>
      <c r="J349" s="21">
        <f t="shared" ref="J349" si="248">SUM(J342:J348)</f>
        <v>491.98</v>
      </c>
      <c r="K349" s="27"/>
      <c r="L349" s="21">
        <f t="shared" si="214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49">SUM(G350:G352)</f>
        <v>0</v>
      </c>
      <c r="H353" s="21">
        <f t="shared" ref="H353" si="250">SUM(H350:H352)</f>
        <v>0</v>
      </c>
      <c r="I353" s="21">
        <f t="shared" ref="I353" si="251">SUM(I350:I352)</f>
        <v>0</v>
      </c>
      <c r="J353" s="21">
        <f t="shared" ref="J353" si="252">SUM(J350:J352)</f>
        <v>0</v>
      </c>
      <c r="K353" s="27"/>
      <c r="L353" s="21">
        <f t="shared" ref="L353" ca="1" si="253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25.5" x14ac:dyDescent="0.25">
      <c r="A355" s="15"/>
      <c r="B355" s="16"/>
      <c r="C355" s="11"/>
      <c r="D355" s="7" t="s">
        <v>28</v>
      </c>
      <c r="E355" s="50" t="s">
        <v>69</v>
      </c>
      <c r="F355" s="51" t="s">
        <v>74</v>
      </c>
      <c r="G355" s="51">
        <v>1.85</v>
      </c>
      <c r="H355" s="51">
        <v>5</v>
      </c>
      <c r="I355" s="51">
        <v>10.050000000000001</v>
      </c>
      <c r="J355" s="51">
        <v>92.6</v>
      </c>
      <c r="K355" s="52" t="s">
        <v>75</v>
      </c>
      <c r="L355" s="51"/>
    </row>
    <row r="356" spans="1:12" ht="25.5" x14ac:dyDescent="0.25">
      <c r="A356" s="15"/>
      <c r="B356" s="16"/>
      <c r="C356" s="11"/>
      <c r="D356" s="7" t="s">
        <v>29</v>
      </c>
      <c r="E356" s="50" t="s">
        <v>176</v>
      </c>
      <c r="F356" s="51">
        <v>100</v>
      </c>
      <c r="G356" s="51">
        <v>9.5</v>
      </c>
      <c r="H356" s="51">
        <v>6.2</v>
      </c>
      <c r="I356" s="51">
        <v>4.9000000000000004</v>
      </c>
      <c r="J356" s="51">
        <v>113.4</v>
      </c>
      <c r="K356" s="52" t="s">
        <v>127</v>
      </c>
      <c r="L356" s="51"/>
    </row>
    <row r="357" spans="1:12" ht="25.5" x14ac:dyDescent="0.25">
      <c r="A357" s="15"/>
      <c r="B357" s="16"/>
      <c r="C357" s="11"/>
      <c r="D357" s="7" t="s">
        <v>30</v>
      </c>
      <c r="E357" s="50" t="s">
        <v>78</v>
      </c>
      <c r="F357" s="51">
        <v>180</v>
      </c>
      <c r="G357" s="51">
        <v>4.4000000000000004</v>
      </c>
      <c r="H357" s="51">
        <v>5.15</v>
      </c>
      <c r="I357" s="51">
        <v>44</v>
      </c>
      <c r="J357" s="51">
        <v>239.95</v>
      </c>
      <c r="K357" s="52" t="s">
        <v>84</v>
      </c>
      <c r="L357" s="51"/>
    </row>
    <row r="358" spans="1:12" ht="25.5" x14ac:dyDescent="0.25">
      <c r="A358" s="15"/>
      <c r="B358" s="16"/>
      <c r="C358" s="11"/>
      <c r="D358" s="7" t="s">
        <v>31</v>
      </c>
      <c r="E358" s="50" t="s">
        <v>126</v>
      </c>
      <c r="F358" s="51">
        <v>200</v>
      </c>
      <c r="G358" s="51">
        <v>0.7</v>
      </c>
      <c r="H358" s="51">
        <v>0.3</v>
      </c>
      <c r="I358" s="51">
        <v>19.3</v>
      </c>
      <c r="J358" s="51">
        <v>82.7</v>
      </c>
      <c r="K358" s="52" t="s">
        <v>76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 t="s">
        <v>49</v>
      </c>
      <c r="F359" s="51">
        <v>50</v>
      </c>
      <c r="G359" s="51">
        <v>3.8</v>
      </c>
      <c r="H359" s="51">
        <v>0.4</v>
      </c>
      <c r="I359" s="51">
        <v>24.6</v>
      </c>
      <c r="J359" s="51">
        <v>117.2</v>
      </c>
      <c r="K359" s="52" t="s">
        <v>50</v>
      </c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51</v>
      </c>
      <c r="F360" s="51">
        <v>30</v>
      </c>
      <c r="G360" s="51">
        <v>0.18</v>
      </c>
      <c r="H360" s="51">
        <v>0.36</v>
      </c>
      <c r="I360" s="51">
        <v>10.02</v>
      </c>
      <c r="J360" s="51">
        <v>44.04</v>
      </c>
      <c r="K360" s="52" t="s">
        <v>50</v>
      </c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v>770</v>
      </c>
      <c r="G363" s="21">
        <f t="shared" ref="G363" si="254">SUM(G354:G362)</f>
        <v>20.43</v>
      </c>
      <c r="H363" s="21">
        <f t="shared" ref="H363" si="255">SUM(H354:H362)</f>
        <v>17.41</v>
      </c>
      <c r="I363" s="21">
        <f t="shared" ref="I363" si="256">SUM(I354:I362)</f>
        <v>112.86999999999999</v>
      </c>
      <c r="J363" s="21">
        <f t="shared" ref="J363" si="257">SUM(J354:J362)</f>
        <v>689.89</v>
      </c>
      <c r="K363" s="27"/>
      <c r="L363" s="21">
        <f t="shared" ref="L363" ca="1" si="258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186</v>
      </c>
      <c r="F364" s="51">
        <v>60</v>
      </c>
      <c r="G364" s="51">
        <v>3.72</v>
      </c>
      <c r="H364" s="51">
        <v>12.36</v>
      </c>
      <c r="I364" s="51">
        <v>29.94</v>
      </c>
      <c r="J364" s="51">
        <v>245.88</v>
      </c>
      <c r="K364" s="52" t="s">
        <v>50</v>
      </c>
      <c r="L364" s="51"/>
    </row>
    <row r="365" spans="1:12" ht="25.5" x14ac:dyDescent="0.25">
      <c r="A365" s="15"/>
      <c r="B365" s="16"/>
      <c r="C365" s="11"/>
      <c r="D365" s="12" t="s">
        <v>31</v>
      </c>
      <c r="E365" s="50" t="s">
        <v>100</v>
      </c>
      <c r="F365" s="51">
        <v>200</v>
      </c>
      <c r="G365" s="51">
        <v>0.3</v>
      </c>
      <c r="H365" s="51">
        <v>0</v>
      </c>
      <c r="I365" s="51">
        <v>6.7</v>
      </c>
      <c r="J365" s="51">
        <v>28</v>
      </c>
      <c r="K365" s="52" t="s">
        <v>163</v>
      </c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260</v>
      </c>
      <c r="G368" s="21">
        <f t="shared" ref="G368" si="259">SUM(G364:G367)</f>
        <v>4.0200000000000005</v>
      </c>
      <c r="H368" s="21">
        <f t="shared" ref="H368" si="260">SUM(H364:H367)</f>
        <v>12.36</v>
      </c>
      <c r="I368" s="21">
        <f t="shared" ref="I368" si="261">SUM(I364:I367)</f>
        <v>36.64</v>
      </c>
      <c r="J368" s="21">
        <f t="shared" ref="J368" si="262">SUM(J364:J367)</f>
        <v>273.88</v>
      </c>
      <c r="K368" s="27"/>
      <c r="L368" s="21">
        <f t="shared" ref="L368" ca="1" si="263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4">SUM(G369:G374)</f>
        <v>0</v>
      </c>
      <c r="H375" s="21">
        <f t="shared" ref="H375" si="265">SUM(H369:H374)</f>
        <v>0</v>
      </c>
      <c r="I375" s="21">
        <f t="shared" ref="I375" si="266">SUM(I369:I374)</f>
        <v>0</v>
      </c>
      <c r="J375" s="21">
        <f t="shared" ref="J375" si="267">SUM(J369:J374)</f>
        <v>0</v>
      </c>
      <c r="K375" s="27"/>
      <c r="L375" s="21">
        <f t="shared" ref="L375" ca="1" si="268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69">SUM(G376:G381)</f>
        <v>0</v>
      </c>
      <c r="H382" s="21">
        <f t="shared" ref="H382" si="270">SUM(H376:H381)</f>
        <v>0</v>
      </c>
      <c r="I382" s="21">
        <f t="shared" ref="I382" si="271">SUM(I376:I381)</f>
        <v>0</v>
      </c>
      <c r="J382" s="21">
        <f t="shared" ref="J382" si="272">SUM(J376:J381)</f>
        <v>0</v>
      </c>
      <c r="K382" s="27"/>
      <c r="L382" s="21">
        <f t="shared" ref="L382" ca="1" si="273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8" t="s">
        <v>4</v>
      </c>
      <c r="D383" s="69"/>
      <c r="E383" s="33"/>
      <c r="F383" s="34">
        <v>1530</v>
      </c>
      <c r="G383" s="34">
        <v>40.28</v>
      </c>
      <c r="H383" s="34">
        <v>52.99</v>
      </c>
      <c r="I383" s="34">
        <v>204.43</v>
      </c>
      <c r="J383" s="34">
        <v>1455.75</v>
      </c>
      <c r="K383" s="35"/>
      <c r="L383" s="34">
        <f t="shared" ref="L383" ca="1" si="274">L349+L353+L363+L368+L375+L382</f>
        <v>0</v>
      </c>
    </row>
    <row r="384" spans="1:12" ht="25.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128</v>
      </c>
      <c r="F384" s="48" t="s">
        <v>131</v>
      </c>
      <c r="G384" s="48">
        <v>21.42</v>
      </c>
      <c r="H384" s="48">
        <v>8.57</v>
      </c>
      <c r="I384" s="48">
        <v>38.96</v>
      </c>
      <c r="J384" s="48">
        <v>318.64999999999998</v>
      </c>
      <c r="K384" s="49" t="s">
        <v>132</v>
      </c>
      <c r="L384" s="48"/>
    </row>
    <row r="385" spans="1:12" ht="15" x14ac:dyDescent="0.25">
      <c r="A385" s="25"/>
      <c r="B385" s="16"/>
      <c r="C385" s="11"/>
      <c r="D385" s="6"/>
      <c r="E385" s="50" t="s">
        <v>129</v>
      </c>
      <c r="F385" s="51">
        <v>45</v>
      </c>
      <c r="G385" s="51">
        <v>5</v>
      </c>
      <c r="H385" s="51">
        <v>7.5</v>
      </c>
      <c r="I385" s="51">
        <v>13.4</v>
      </c>
      <c r="J385" s="51">
        <v>141.1</v>
      </c>
      <c r="K385" s="52" t="s">
        <v>133</v>
      </c>
      <c r="L385" s="51"/>
    </row>
    <row r="386" spans="1:12" ht="25.5" x14ac:dyDescent="0.25">
      <c r="A386" s="25"/>
      <c r="B386" s="16"/>
      <c r="C386" s="11"/>
      <c r="D386" s="7" t="s">
        <v>22</v>
      </c>
      <c r="E386" s="50" t="s">
        <v>54</v>
      </c>
      <c r="F386" s="51">
        <v>200</v>
      </c>
      <c r="G386" s="51">
        <v>0.4</v>
      </c>
      <c r="H386" s="51">
        <v>0.1</v>
      </c>
      <c r="I386" s="51">
        <v>0.08</v>
      </c>
      <c r="J386" s="51">
        <v>2.82</v>
      </c>
      <c r="K386" s="52" t="s">
        <v>114</v>
      </c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 t="s">
        <v>61</v>
      </c>
      <c r="F388" s="51">
        <v>120</v>
      </c>
      <c r="G388" s="51">
        <v>0.48</v>
      </c>
      <c r="H388" s="51">
        <v>0.48</v>
      </c>
      <c r="I388" s="51">
        <v>11.76</v>
      </c>
      <c r="J388" s="51">
        <v>53.28</v>
      </c>
      <c r="K388" s="52" t="s">
        <v>50</v>
      </c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v>535</v>
      </c>
      <c r="G391" s="21">
        <f t="shared" ref="G391" si="275">SUM(G384:G390)</f>
        <v>27.3</v>
      </c>
      <c r="H391" s="21">
        <f t="shared" ref="H391" si="276">SUM(H384:H390)</f>
        <v>16.650000000000002</v>
      </c>
      <c r="I391" s="21">
        <f t="shared" ref="I391" si="277">SUM(I384:I390)</f>
        <v>64.2</v>
      </c>
      <c r="J391" s="21">
        <f t="shared" ref="J391" si="278">SUM(J384:J390)</f>
        <v>515.85</v>
      </c>
      <c r="K391" s="27"/>
      <c r="L391" s="21">
        <f t="shared" ref="L391:L433" si="279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0">SUM(G392:G394)</f>
        <v>0</v>
      </c>
      <c r="H395" s="21">
        <f t="shared" ref="H395" si="281">SUM(H392:H394)</f>
        <v>0</v>
      </c>
      <c r="I395" s="21">
        <f t="shared" ref="I395" si="282">SUM(I392:I394)</f>
        <v>0</v>
      </c>
      <c r="J395" s="21">
        <f t="shared" ref="J395" si="283">SUM(J392:J394)</f>
        <v>0</v>
      </c>
      <c r="K395" s="27"/>
      <c r="L395" s="21">
        <f t="shared" ref="L395" ca="1" si="284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25.5" x14ac:dyDescent="0.25">
      <c r="A397" s="25"/>
      <c r="B397" s="16"/>
      <c r="C397" s="11"/>
      <c r="D397" s="7" t="s">
        <v>28</v>
      </c>
      <c r="E397" s="50" t="s">
        <v>136</v>
      </c>
      <c r="F397" s="51" t="s">
        <v>74</v>
      </c>
      <c r="G397" s="51">
        <v>1.65</v>
      </c>
      <c r="H397" s="51">
        <v>4.9000000000000004</v>
      </c>
      <c r="I397" s="51">
        <v>9.15</v>
      </c>
      <c r="J397" s="51">
        <v>87.3</v>
      </c>
      <c r="K397" s="52" t="s">
        <v>187</v>
      </c>
      <c r="L397" s="51"/>
    </row>
    <row r="398" spans="1:12" ht="25.5" x14ac:dyDescent="0.25">
      <c r="A398" s="25"/>
      <c r="B398" s="16"/>
      <c r="C398" s="11"/>
      <c r="D398" s="7" t="s">
        <v>29</v>
      </c>
      <c r="E398" s="50" t="s">
        <v>137</v>
      </c>
      <c r="F398" s="51" t="s">
        <v>111</v>
      </c>
      <c r="G398" s="51">
        <v>22.14</v>
      </c>
      <c r="H398" s="51">
        <v>27.49</v>
      </c>
      <c r="I398" s="51">
        <v>4.47</v>
      </c>
      <c r="J398" s="51">
        <v>353.85</v>
      </c>
      <c r="K398" s="52" t="s">
        <v>134</v>
      </c>
      <c r="L398" s="51"/>
    </row>
    <row r="399" spans="1:12" ht="25.5" x14ac:dyDescent="0.25">
      <c r="A399" s="25"/>
      <c r="B399" s="16"/>
      <c r="C399" s="11"/>
      <c r="D399" s="7" t="s">
        <v>30</v>
      </c>
      <c r="E399" s="50" t="s">
        <v>130</v>
      </c>
      <c r="F399" s="51">
        <v>180</v>
      </c>
      <c r="G399" s="51">
        <v>3.72</v>
      </c>
      <c r="H399" s="51">
        <v>11</v>
      </c>
      <c r="I399" s="51">
        <v>21.6</v>
      </c>
      <c r="J399" s="51">
        <v>200.28</v>
      </c>
      <c r="K399" s="52" t="s">
        <v>135</v>
      </c>
      <c r="L399" s="51"/>
    </row>
    <row r="400" spans="1:12" ht="25.5" x14ac:dyDescent="0.25">
      <c r="A400" s="25"/>
      <c r="B400" s="16"/>
      <c r="C400" s="11"/>
      <c r="D400" s="7" t="s">
        <v>31</v>
      </c>
      <c r="E400" s="50" t="s">
        <v>93</v>
      </c>
      <c r="F400" s="51">
        <v>180</v>
      </c>
      <c r="G400" s="51">
        <v>0</v>
      </c>
      <c r="H400" s="51">
        <v>0</v>
      </c>
      <c r="I400" s="51">
        <v>16.739999999999998</v>
      </c>
      <c r="J400" s="51">
        <v>66.959999999999994</v>
      </c>
      <c r="K400" s="52" t="s">
        <v>94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49</v>
      </c>
      <c r="F401" s="51">
        <v>40</v>
      </c>
      <c r="G401" s="51">
        <v>3.04</v>
      </c>
      <c r="H401" s="51">
        <v>0.32</v>
      </c>
      <c r="I401" s="51">
        <v>19.68</v>
      </c>
      <c r="J401" s="51">
        <v>93.76</v>
      </c>
      <c r="K401" s="52" t="s">
        <v>50</v>
      </c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51</v>
      </c>
      <c r="F402" s="51">
        <v>30</v>
      </c>
      <c r="G402" s="51">
        <v>0.18</v>
      </c>
      <c r="H402" s="51">
        <v>0.36</v>
      </c>
      <c r="I402" s="51">
        <v>10.02</v>
      </c>
      <c r="J402" s="51">
        <v>44.04</v>
      </c>
      <c r="K402" s="52" t="s">
        <v>50</v>
      </c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v>740</v>
      </c>
      <c r="G405" s="21">
        <f t="shared" ref="G405" si="285">SUM(G396:G404)</f>
        <v>30.729999999999997</v>
      </c>
      <c r="H405" s="21">
        <f t="shared" ref="H405" si="286">SUM(H396:H404)</f>
        <v>44.07</v>
      </c>
      <c r="I405" s="21">
        <f t="shared" ref="I405" si="287">SUM(I396:I404)</f>
        <v>81.659999999999982</v>
      </c>
      <c r="J405" s="21">
        <f t="shared" ref="J405" si="288">SUM(J396:J404)</f>
        <v>846.19</v>
      </c>
      <c r="K405" s="27"/>
      <c r="L405" s="21">
        <f t="shared" ref="L405" ca="1" si="289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188</v>
      </c>
      <c r="F406" s="51">
        <v>50</v>
      </c>
      <c r="G406" s="51">
        <v>4.9800000000000004</v>
      </c>
      <c r="H406" s="51">
        <v>19.2</v>
      </c>
      <c r="I406" s="51">
        <v>30.78</v>
      </c>
      <c r="J406" s="51">
        <v>315.83999999999997</v>
      </c>
      <c r="K406" s="52" t="s">
        <v>50</v>
      </c>
      <c r="L406" s="51"/>
    </row>
    <row r="407" spans="1:12" ht="25.5" x14ac:dyDescent="0.25">
      <c r="A407" s="25"/>
      <c r="B407" s="16"/>
      <c r="C407" s="11"/>
      <c r="D407" s="12" t="s">
        <v>31</v>
      </c>
      <c r="E407" s="50" t="s">
        <v>60</v>
      </c>
      <c r="F407" s="51">
        <v>200</v>
      </c>
      <c r="G407" s="51">
        <v>0.21</v>
      </c>
      <c r="H407" s="51">
        <v>0.95</v>
      </c>
      <c r="I407" s="51">
        <v>22.8</v>
      </c>
      <c r="J407" s="51">
        <v>100.59</v>
      </c>
      <c r="K407" s="52" t="s">
        <v>65</v>
      </c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250</v>
      </c>
      <c r="G410" s="21">
        <f t="shared" ref="G410" si="290">SUM(G406:G409)</f>
        <v>5.19</v>
      </c>
      <c r="H410" s="21">
        <f t="shared" ref="H410" si="291">SUM(H406:H409)</f>
        <v>20.149999999999999</v>
      </c>
      <c r="I410" s="21">
        <f t="shared" ref="I410" si="292">SUM(I406:I409)</f>
        <v>53.58</v>
      </c>
      <c r="J410" s="21">
        <f t="shared" ref="J410" si="293">SUM(J406:J409)</f>
        <v>416.42999999999995</v>
      </c>
      <c r="K410" s="27"/>
      <c r="L410" s="21">
        <f t="shared" ref="L410" ca="1" si="294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95">SUM(G411:G416)</f>
        <v>0</v>
      </c>
      <c r="H417" s="21">
        <f t="shared" ref="H417" si="296">SUM(H411:H416)</f>
        <v>0</v>
      </c>
      <c r="I417" s="21">
        <f t="shared" ref="I417" si="297">SUM(I411:I416)</f>
        <v>0</v>
      </c>
      <c r="J417" s="21">
        <f t="shared" ref="J417" si="298">SUM(J411:J416)</f>
        <v>0</v>
      </c>
      <c r="K417" s="27"/>
      <c r="L417" s="21">
        <f t="shared" ref="L417" ca="1" si="299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0">SUM(G418:G423)</f>
        <v>0</v>
      </c>
      <c r="H424" s="21">
        <f t="shared" ref="H424" si="301">SUM(H418:H423)</f>
        <v>0</v>
      </c>
      <c r="I424" s="21">
        <f t="shared" ref="I424" si="302">SUM(I418:I423)</f>
        <v>0</v>
      </c>
      <c r="J424" s="21">
        <f t="shared" ref="J424" si="303">SUM(J418:J423)</f>
        <v>0</v>
      </c>
      <c r="K424" s="27"/>
      <c r="L424" s="21">
        <f t="shared" ref="L424" ca="1" si="304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8" t="s">
        <v>4</v>
      </c>
      <c r="D425" s="69"/>
      <c r="E425" s="33"/>
      <c r="F425" s="34">
        <v>1525</v>
      </c>
      <c r="G425" s="34">
        <f t="shared" ref="G425" si="305">G391+G395+G405+G410+G417+G424</f>
        <v>63.22</v>
      </c>
      <c r="H425" s="34">
        <f t="shared" ref="H425" si="306">H391+H395+H405+H410+H417+H424</f>
        <v>80.87</v>
      </c>
      <c r="I425" s="34">
        <f t="shared" ref="I425" si="307">I391+I395+I405+I410+I417+I424</f>
        <v>199.44</v>
      </c>
      <c r="J425" s="34">
        <f t="shared" ref="J425" si="308">J391+J395+J405+J410+J417+J424</f>
        <v>1778.4699999999998</v>
      </c>
      <c r="K425" s="35"/>
      <c r="L425" s="34">
        <f t="shared" ref="L425" ca="1" si="309">L391+L395+L405+L410+L417+L424</f>
        <v>0</v>
      </c>
    </row>
    <row r="426" spans="1:12" ht="25.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139</v>
      </c>
      <c r="F426" s="48">
        <v>50</v>
      </c>
      <c r="G426" s="48">
        <v>6.3</v>
      </c>
      <c r="H426" s="48">
        <v>5.8</v>
      </c>
      <c r="I426" s="48">
        <v>5.7</v>
      </c>
      <c r="J426" s="48">
        <v>100.2</v>
      </c>
      <c r="K426" s="49" t="s">
        <v>143</v>
      </c>
      <c r="L426" s="48"/>
    </row>
    <row r="427" spans="1:12" ht="25.5" x14ac:dyDescent="0.25">
      <c r="A427" s="25"/>
      <c r="B427" s="16"/>
      <c r="C427" s="11"/>
      <c r="D427" s="6"/>
      <c r="E427" s="50" t="s">
        <v>138</v>
      </c>
      <c r="F427" s="51" t="s">
        <v>144</v>
      </c>
      <c r="G427" s="51">
        <v>0.54</v>
      </c>
      <c r="H427" s="51">
        <v>0.09</v>
      </c>
      <c r="I427" s="51">
        <v>1.71</v>
      </c>
      <c r="J427" s="51">
        <v>9.81</v>
      </c>
      <c r="K427" s="52" t="s">
        <v>145</v>
      </c>
      <c r="L427" s="51"/>
    </row>
    <row r="428" spans="1:12" ht="25.5" x14ac:dyDescent="0.25">
      <c r="A428" s="25"/>
      <c r="B428" s="16"/>
      <c r="C428" s="11"/>
      <c r="D428" s="7" t="s">
        <v>22</v>
      </c>
      <c r="E428" s="50" t="s">
        <v>48</v>
      </c>
      <c r="F428" s="51">
        <v>200</v>
      </c>
      <c r="G428" s="51">
        <v>0.2</v>
      </c>
      <c r="H428" s="51">
        <v>0</v>
      </c>
      <c r="I428" s="51">
        <v>6.4</v>
      </c>
      <c r="J428" s="51">
        <v>26.4</v>
      </c>
      <c r="K428" s="52" t="s">
        <v>146</v>
      </c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140</v>
      </c>
      <c r="F429" s="51">
        <v>40</v>
      </c>
      <c r="G429" s="51">
        <v>2.1</v>
      </c>
      <c r="H429" s="51">
        <v>3.76</v>
      </c>
      <c r="I429" s="51">
        <v>22.2</v>
      </c>
      <c r="J429" s="51">
        <v>131.04</v>
      </c>
      <c r="K429" s="52" t="s">
        <v>50</v>
      </c>
      <c r="L429" s="51"/>
    </row>
    <row r="430" spans="1:12" ht="15" x14ac:dyDescent="0.25">
      <c r="A430" s="25"/>
      <c r="B430" s="16"/>
      <c r="C430" s="11"/>
      <c r="D430" s="7" t="s">
        <v>24</v>
      </c>
      <c r="E430" s="50" t="s">
        <v>189</v>
      </c>
      <c r="F430" s="51">
        <v>200</v>
      </c>
      <c r="G430" s="51">
        <v>1.98</v>
      </c>
      <c r="H430" s="51">
        <v>0.44</v>
      </c>
      <c r="I430" s="51">
        <v>17.82</v>
      </c>
      <c r="J430" s="51">
        <v>83.16</v>
      </c>
      <c r="K430" s="52" t="s">
        <v>50</v>
      </c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v>550</v>
      </c>
      <c r="G433" s="21">
        <f t="shared" ref="G433" si="310">SUM(G426:G432)</f>
        <v>11.120000000000001</v>
      </c>
      <c r="H433" s="21">
        <f t="shared" ref="H433" si="311">SUM(H426:H432)</f>
        <v>10.089999999999998</v>
      </c>
      <c r="I433" s="21">
        <f t="shared" ref="I433" si="312">SUM(I426:I432)</f>
        <v>53.83</v>
      </c>
      <c r="J433" s="21">
        <f t="shared" ref="J433" si="313">SUM(J426:J432)</f>
        <v>350.61</v>
      </c>
      <c r="K433" s="27"/>
      <c r="L433" s="21">
        <f t="shared" si="279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14">SUM(G434:G436)</f>
        <v>0</v>
      </c>
      <c r="H437" s="21">
        <f t="shared" ref="H437" si="315">SUM(H434:H436)</f>
        <v>0</v>
      </c>
      <c r="I437" s="21">
        <f t="shared" ref="I437" si="316">SUM(I434:I436)</f>
        <v>0</v>
      </c>
      <c r="J437" s="21">
        <f t="shared" ref="J437" si="317">SUM(J434:J436)</f>
        <v>0</v>
      </c>
      <c r="K437" s="27"/>
      <c r="L437" s="21">
        <f t="shared" ref="L437" ca="1" si="318">SUM(L434:L442)</f>
        <v>0</v>
      </c>
    </row>
    <row r="438" spans="1:12" ht="25.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141</v>
      </c>
      <c r="F438" s="51">
        <v>60</v>
      </c>
      <c r="G438" s="51">
        <v>0.37</v>
      </c>
      <c r="H438" s="51">
        <v>6.05</v>
      </c>
      <c r="I438" s="51">
        <v>1.02</v>
      </c>
      <c r="J438" s="51">
        <v>60.01</v>
      </c>
      <c r="K438" s="52" t="s">
        <v>147</v>
      </c>
      <c r="L438" s="51"/>
    </row>
    <row r="439" spans="1:12" ht="25.5" x14ac:dyDescent="0.25">
      <c r="A439" s="25"/>
      <c r="B439" s="16"/>
      <c r="C439" s="11"/>
      <c r="D439" s="7" t="s">
        <v>28</v>
      </c>
      <c r="E439" s="50" t="s">
        <v>142</v>
      </c>
      <c r="F439" s="51">
        <v>200</v>
      </c>
      <c r="G439" s="51">
        <v>2.0499999999999998</v>
      </c>
      <c r="H439" s="51">
        <v>2.2000000000000002</v>
      </c>
      <c r="I439" s="51">
        <v>12.55</v>
      </c>
      <c r="J439" s="51">
        <v>78.2</v>
      </c>
      <c r="K439" s="52" t="s">
        <v>148</v>
      </c>
      <c r="L439" s="51"/>
    </row>
    <row r="440" spans="1:12" ht="25.5" x14ac:dyDescent="0.25">
      <c r="A440" s="25"/>
      <c r="B440" s="16"/>
      <c r="C440" s="11"/>
      <c r="D440" s="7" t="s">
        <v>29</v>
      </c>
      <c r="E440" s="50" t="s">
        <v>106</v>
      </c>
      <c r="F440" s="51">
        <v>180</v>
      </c>
      <c r="G440" s="51">
        <v>12</v>
      </c>
      <c r="H440" s="51">
        <v>30.9</v>
      </c>
      <c r="I440" s="51">
        <v>17.7</v>
      </c>
      <c r="J440" s="51">
        <v>396.9</v>
      </c>
      <c r="K440" s="52" t="s">
        <v>112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25.5" x14ac:dyDescent="0.25">
      <c r="A442" s="25"/>
      <c r="B442" s="16"/>
      <c r="C442" s="11"/>
      <c r="D442" s="7" t="s">
        <v>31</v>
      </c>
      <c r="E442" s="50" t="s">
        <v>60</v>
      </c>
      <c r="F442" s="51">
        <v>200</v>
      </c>
      <c r="G442" s="51">
        <v>0.21</v>
      </c>
      <c r="H442" s="51">
        <v>0.95</v>
      </c>
      <c r="I442" s="51">
        <v>22.8</v>
      </c>
      <c r="J442" s="51">
        <v>100.59</v>
      </c>
      <c r="K442" s="52" t="s">
        <v>65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 t="s">
        <v>49</v>
      </c>
      <c r="F443" s="51">
        <v>50</v>
      </c>
      <c r="G443" s="51">
        <v>3.8</v>
      </c>
      <c r="H443" s="51">
        <v>0.4</v>
      </c>
      <c r="I443" s="51">
        <v>24.6</v>
      </c>
      <c r="J443" s="51">
        <v>117.2</v>
      </c>
      <c r="K443" s="52" t="s">
        <v>50</v>
      </c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51</v>
      </c>
      <c r="F444" s="51">
        <v>40</v>
      </c>
      <c r="G444" s="51">
        <v>0.24</v>
      </c>
      <c r="H444" s="51">
        <v>0.48</v>
      </c>
      <c r="I444" s="51">
        <v>13.36</v>
      </c>
      <c r="J444" s="51">
        <v>58.72</v>
      </c>
      <c r="K444" s="52" t="s">
        <v>50</v>
      </c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730</v>
      </c>
      <c r="G447" s="21">
        <f t="shared" ref="G447" si="319">SUM(G438:G446)</f>
        <v>18.669999999999998</v>
      </c>
      <c r="H447" s="21">
        <f t="shared" ref="H447" si="320">SUM(H438:H446)</f>
        <v>40.98</v>
      </c>
      <c r="I447" s="21">
        <f t="shared" ref="I447" si="321">SUM(I438:I446)</f>
        <v>92.03</v>
      </c>
      <c r="J447" s="21">
        <f t="shared" ref="J447" si="322">SUM(J438:J446)</f>
        <v>811.62000000000012</v>
      </c>
      <c r="K447" s="27"/>
      <c r="L447" s="21">
        <f t="shared" ref="L447" ca="1" si="323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177</v>
      </c>
      <c r="F448" s="51">
        <v>70</v>
      </c>
      <c r="G448" s="51">
        <v>4.55</v>
      </c>
      <c r="H448" s="51">
        <v>16.73</v>
      </c>
      <c r="I448" s="51">
        <v>34.51</v>
      </c>
      <c r="J448" s="51">
        <v>306.81</v>
      </c>
      <c r="K448" s="52" t="s">
        <v>50</v>
      </c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96</v>
      </c>
      <c r="F449" s="51">
        <v>200</v>
      </c>
      <c r="G449" s="51">
        <v>1.52</v>
      </c>
      <c r="H449" s="51">
        <v>1.35</v>
      </c>
      <c r="I449" s="51">
        <v>15.9</v>
      </c>
      <c r="J449" s="51">
        <v>81.83</v>
      </c>
      <c r="K449" s="52" t="s">
        <v>149</v>
      </c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270</v>
      </c>
      <c r="G452" s="21">
        <f t="shared" ref="G452" si="324">SUM(G448:G451)</f>
        <v>6.07</v>
      </c>
      <c r="H452" s="21">
        <f t="shared" ref="H452" si="325">SUM(H448:H451)</f>
        <v>18.080000000000002</v>
      </c>
      <c r="I452" s="21">
        <f t="shared" ref="I452" si="326">SUM(I448:I451)</f>
        <v>50.41</v>
      </c>
      <c r="J452" s="21">
        <f t="shared" ref="J452" si="327">SUM(J448:J451)</f>
        <v>388.64</v>
      </c>
      <c r="K452" s="27"/>
      <c r="L452" s="21">
        <f t="shared" ref="L452" ca="1" si="328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29">SUM(G453:G458)</f>
        <v>0</v>
      </c>
      <c r="H459" s="21">
        <f t="shared" ref="H459" si="330">SUM(H453:H458)</f>
        <v>0</v>
      </c>
      <c r="I459" s="21">
        <f t="shared" ref="I459" si="331">SUM(I453:I458)</f>
        <v>0</v>
      </c>
      <c r="J459" s="21">
        <f t="shared" ref="J459" si="332">SUM(J453:J458)</f>
        <v>0</v>
      </c>
      <c r="K459" s="27"/>
      <c r="L459" s="21">
        <f t="shared" ref="L459" ca="1" si="333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34">SUM(G460:G465)</f>
        <v>0</v>
      </c>
      <c r="H466" s="21">
        <f t="shared" ref="H466" si="335">SUM(H460:H465)</f>
        <v>0</v>
      </c>
      <c r="I466" s="21">
        <f t="shared" ref="I466" si="336">SUM(I460:I465)</f>
        <v>0</v>
      </c>
      <c r="J466" s="21">
        <f t="shared" ref="J466" si="337">SUM(J460:J465)</f>
        <v>0</v>
      </c>
      <c r="K466" s="27"/>
      <c r="L466" s="21">
        <f t="shared" ref="L466" ca="1" si="338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8" t="s">
        <v>4</v>
      </c>
      <c r="D467" s="69"/>
      <c r="E467" s="33"/>
      <c r="F467" s="34">
        <v>1550</v>
      </c>
      <c r="G467" s="34">
        <f t="shared" ref="G467" si="339">G433+G437+G447+G452+G459+G466</f>
        <v>35.86</v>
      </c>
      <c r="H467" s="34">
        <f t="shared" ref="H467" si="340">H433+H437+H447+H452+H459+H466</f>
        <v>69.149999999999991</v>
      </c>
      <c r="I467" s="34">
        <f t="shared" ref="I467" si="341">I433+I437+I447+I452+I459+I466</f>
        <v>196.27</v>
      </c>
      <c r="J467" s="34">
        <f t="shared" ref="J467" si="342">J433+J437+J447+J452+J459+J466</f>
        <v>1550.87</v>
      </c>
      <c r="K467" s="35"/>
      <c r="L467" s="34">
        <f t="shared" ref="L467" ca="1" si="343">L433+L437+L447+L452+L459+L466</f>
        <v>0</v>
      </c>
    </row>
    <row r="468" spans="1:12" ht="25.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99</v>
      </c>
      <c r="F468" s="48">
        <v>200</v>
      </c>
      <c r="G468" s="48">
        <v>5.7</v>
      </c>
      <c r="H468" s="48">
        <v>10.3</v>
      </c>
      <c r="I468" s="48">
        <v>40.9</v>
      </c>
      <c r="J468" s="48">
        <v>279.10000000000002</v>
      </c>
      <c r="K468" s="49" t="s">
        <v>156</v>
      </c>
      <c r="L468" s="48"/>
    </row>
    <row r="469" spans="1:12" ht="25.5" x14ac:dyDescent="0.25">
      <c r="A469" s="25"/>
      <c r="B469" s="16"/>
      <c r="C469" s="11"/>
      <c r="D469" s="6"/>
      <c r="E469" s="50" t="s">
        <v>66</v>
      </c>
      <c r="F469" s="51">
        <v>45</v>
      </c>
      <c r="G469" s="51">
        <v>4.4000000000000004</v>
      </c>
      <c r="H469" s="51">
        <v>5.0999999999999996</v>
      </c>
      <c r="I469" s="51">
        <v>13.3</v>
      </c>
      <c r="J469" s="51">
        <v>116.7</v>
      </c>
      <c r="K469" s="52" t="s">
        <v>72</v>
      </c>
      <c r="L469" s="51"/>
    </row>
    <row r="470" spans="1:12" ht="25.5" x14ac:dyDescent="0.25">
      <c r="A470" s="25"/>
      <c r="B470" s="16"/>
      <c r="C470" s="11"/>
      <c r="D470" s="7" t="s">
        <v>22</v>
      </c>
      <c r="E470" s="50" t="s">
        <v>100</v>
      </c>
      <c r="F470" s="51">
        <v>200</v>
      </c>
      <c r="G470" s="51">
        <v>0.3</v>
      </c>
      <c r="H470" s="51">
        <v>0</v>
      </c>
      <c r="I470" s="51">
        <v>6.7</v>
      </c>
      <c r="J470" s="51">
        <v>28</v>
      </c>
      <c r="K470" s="52" t="s">
        <v>85</v>
      </c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51</v>
      </c>
      <c r="F471" s="51">
        <v>35</v>
      </c>
      <c r="G471" s="51">
        <v>0.21</v>
      </c>
      <c r="H471" s="51">
        <v>0.42</v>
      </c>
      <c r="I471" s="51">
        <v>11.69</v>
      </c>
      <c r="J471" s="51">
        <v>51.38</v>
      </c>
      <c r="K471" s="52" t="s">
        <v>50</v>
      </c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 t="s">
        <v>151</v>
      </c>
      <c r="F473" s="51">
        <v>20</v>
      </c>
      <c r="G473" s="51">
        <v>0.3</v>
      </c>
      <c r="H473" s="51">
        <v>2.88</v>
      </c>
      <c r="I473" s="51">
        <v>14.36</v>
      </c>
      <c r="J473" s="51">
        <v>84.56</v>
      </c>
      <c r="K473" s="52" t="s">
        <v>50</v>
      </c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 t="shared" ref="G475" si="344">SUM(G468:G474)</f>
        <v>10.910000000000004</v>
      </c>
      <c r="H475" s="21">
        <f t="shared" ref="H475" si="345">SUM(H468:H474)</f>
        <v>18.7</v>
      </c>
      <c r="I475" s="21">
        <f t="shared" ref="I475" si="346">SUM(I468:I474)</f>
        <v>86.95</v>
      </c>
      <c r="J475" s="21">
        <f t="shared" ref="J475" si="347">SUM(J468:J474)</f>
        <v>559.74</v>
      </c>
      <c r="K475" s="27"/>
      <c r="L475" s="21">
        <f t="shared" ref="L475:L517" si="348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49">SUM(G476:G478)</f>
        <v>0</v>
      </c>
      <c r="H479" s="21">
        <f t="shared" ref="H479" si="350">SUM(H476:H478)</f>
        <v>0</v>
      </c>
      <c r="I479" s="21">
        <f t="shared" ref="I479" si="351">SUM(I476:I478)</f>
        <v>0</v>
      </c>
      <c r="J479" s="21">
        <f t="shared" ref="J479" si="352">SUM(J476:J478)</f>
        <v>0</v>
      </c>
      <c r="K479" s="27"/>
      <c r="L479" s="21">
        <f t="shared" ref="L479" ca="1" si="353">SUM(L476:L484)</f>
        <v>0</v>
      </c>
    </row>
    <row r="480" spans="1:12" ht="25.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152</v>
      </c>
      <c r="F480" s="51">
        <v>60</v>
      </c>
      <c r="G480" s="51">
        <v>2.8</v>
      </c>
      <c r="H480" s="51">
        <v>5.7</v>
      </c>
      <c r="I480" s="51">
        <v>4.3</v>
      </c>
      <c r="J480" s="51">
        <v>79.7</v>
      </c>
      <c r="K480" s="52" t="s">
        <v>167</v>
      </c>
      <c r="L480" s="51"/>
    </row>
    <row r="481" spans="1:12" ht="25.5" x14ac:dyDescent="0.25">
      <c r="A481" s="25"/>
      <c r="B481" s="16"/>
      <c r="C481" s="11"/>
      <c r="D481" s="7" t="s">
        <v>28</v>
      </c>
      <c r="E481" s="50" t="s">
        <v>153</v>
      </c>
      <c r="F481" s="51" t="s">
        <v>74</v>
      </c>
      <c r="G481" s="51">
        <v>1.65</v>
      </c>
      <c r="H481" s="51">
        <v>4.96</v>
      </c>
      <c r="I481" s="51">
        <v>6.75</v>
      </c>
      <c r="J481" s="51">
        <v>78.239999999999995</v>
      </c>
      <c r="K481" s="52" t="s">
        <v>170</v>
      </c>
      <c r="L481" s="51"/>
    </row>
    <row r="482" spans="1:12" ht="25.5" x14ac:dyDescent="0.25">
      <c r="A482" s="25"/>
      <c r="B482" s="16"/>
      <c r="C482" s="11"/>
      <c r="D482" s="7" t="s">
        <v>29</v>
      </c>
      <c r="E482" s="50" t="s">
        <v>154</v>
      </c>
      <c r="F482" s="51">
        <v>180</v>
      </c>
      <c r="G482" s="51">
        <v>16.12</v>
      </c>
      <c r="H482" s="51">
        <v>8.0500000000000007</v>
      </c>
      <c r="I482" s="51">
        <v>32.81</v>
      </c>
      <c r="J482" s="51">
        <v>268.17</v>
      </c>
      <c r="K482" s="52" t="s">
        <v>169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25.5" x14ac:dyDescent="0.25">
      <c r="A484" s="25"/>
      <c r="B484" s="16"/>
      <c r="C484" s="11"/>
      <c r="D484" s="7" t="s">
        <v>31</v>
      </c>
      <c r="E484" s="50" t="s">
        <v>155</v>
      </c>
      <c r="F484" s="51">
        <v>200</v>
      </c>
      <c r="G484" s="51">
        <v>0.16</v>
      </c>
      <c r="H484" s="51">
        <v>0.16</v>
      </c>
      <c r="I484" s="51">
        <v>27.88</v>
      </c>
      <c r="J484" s="51">
        <v>113.6</v>
      </c>
      <c r="K484" s="52" t="s">
        <v>168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 t="s">
        <v>49</v>
      </c>
      <c r="F485" s="51">
        <v>40</v>
      </c>
      <c r="G485" s="51">
        <v>3.04</v>
      </c>
      <c r="H485" s="51">
        <v>0.32</v>
      </c>
      <c r="I485" s="51">
        <v>19.68</v>
      </c>
      <c r="J485" s="51">
        <v>93.76</v>
      </c>
      <c r="K485" s="52" t="s">
        <v>50</v>
      </c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51</v>
      </c>
      <c r="F486" s="51">
        <v>20</v>
      </c>
      <c r="G486" s="51">
        <v>0.12</v>
      </c>
      <c r="H486" s="51">
        <v>0.24</v>
      </c>
      <c r="I486" s="51">
        <v>6.68</v>
      </c>
      <c r="J486" s="51">
        <v>29.36</v>
      </c>
      <c r="K486" s="52" t="s">
        <v>50</v>
      </c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v>710</v>
      </c>
      <c r="G489" s="21">
        <f t="shared" ref="G489" si="354">SUM(G480:G488)</f>
        <v>23.89</v>
      </c>
      <c r="H489" s="21">
        <f t="shared" ref="H489" si="355">SUM(H480:H488)</f>
        <v>19.43</v>
      </c>
      <c r="I489" s="21">
        <f t="shared" ref="I489" si="356">SUM(I480:I488)</f>
        <v>98.1</v>
      </c>
      <c r="J489" s="21">
        <f t="shared" ref="J489" si="357">SUM(J480:J488)</f>
        <v>662.83</v>
      </c>
      <c r="K489" s="27"/>
      <c r="L489" s="21">
        <f t="shared" ref="L489" ca="1" si="358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190</v>
      </c>
      <c r="F490" s="51">
        <v>75</v>
      </c>
      <c r="G490" s="51">
        <v>5.93</v>
      </c>
      <c r="H490" s="51">
        <v>10.8</v>
      </c>
      <c r="I490" s="51">
        <v>42.75</v>
      </c>
      <c r="J490" s="51">
        <v>291.92</v>
      </c>
      <c r="K490" s="52" t="s">
        <v>50</v>
      </c>
      <c r="L490" s="51"/>
    </row>
    <row r="491" spans="1:12" ht="25.5" x14ac:dyDescent="0.25">
      <c r="A491" s="25"/>
      <c r="B491" s="16"/>
      <c r="C491" s="11"/>
      <c r="D491" s="12" t="s">
        <v>31</v>
      </c>
      <c r="E491" s="50" t="s">
        <v>54</v>
      </c>
      <c r="F491" s="51">
        <v>200</v>
      </c>
      <c r="G491" s="51">
        <v>0.4</v>
      </c>
      <c r="H491" s="51">
        <v>0.1</v>
      </c>
      <c r="I491" s="51">
        <v>0.08</v>
      </c>
      <c r="J491" s="51">
        <v>2.82</v>
      </c>
      <c r="K491" s="52" t="s">
        <v>114</v>
      </c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275</v>
      </c>
      <c r="G494" s="21">
        <f t="shared" ref="G494" si="359">SUM(G490:G493)</f>
        <v>6.33</v>
      </c>
      <c r="H494" s="21">
        <f t="shared" ref="H494" si="360">SUM(H490:H493)</f>
        <v>10.9</v>
      </c>
      <c r="I494" s="21">
        <f t="shared" ref="I494" si="361">SUM(I490:I493)</f>
        <v>42.83</v>
      </c>
      <c r="J494" s="21">
        <f t="shared" ref="J494" si="362">SUM(J490:J493)</f>
        <v>294.74</v>
      </c>
      <c r="K494" s="27"/>
      <c r="L494" s="21">
        <f t="shared" ref="L494" ca="1" si="363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64">SUM(G495:G500)</f>
        <v>0</v>
      </c>
      <c r="H501" s="21">
        <f t="shared" ref="H501" si="365">SUM(H495:H500)</f>
        <v>0</v>
      </c>
      <c r="I501" s="21">
        <f t="shared" ref="I501" si="366">SUM(I495:I500)</f>
        <v>0</v>
      </c>
      <c r="J501" s="21">
        <f t="shared" ref="J501" si="367">SUM(J495:J500)</f>
        <v>0</v>
      </c>
      <c r="K501" s="27"/>
      <c r="L501" s="21">
        <f t="shared" ref="L501" ca="1" si="368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69">SUM(G502:G507)</f>
        <v>0</v>
      </c>
      <c r="H508" s="21">
        <f t="shared" ref="H508" si="370">SUM(H502:H507)</f>
        <v>0</v>
      </c>
      <c r="I508" s="21">
        <f t="shared" ref="I508" si="371">SUM(I502:I507)</f>
        <v>0</v>
      </c>
      <c r="J508" s="21">
        <f t="shared" ref="J508" si="372">SUM(J502:J507)</f>
        <v>0</v>
      </c>
      <c r="K508" s="27"/>
      <c r="L508" s="21">
        <f t="shared" ref="L508" ca="1" si="373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8" t="s">
        <v>4</v>
      </c>
      <c r="D509" s="69"/>
      <c r="E509" s="33"/>
      <c r="F509" s="34">
        <v>1485</v>
      </c>
      <c r="G509" s="34">
        <f t="shared" ref="G509" si="374">G475+G479+G489+G494+G501+G508</f>
        <v>41.13</v>
      </c>
      <c r="H509" s="34">
        <f t="shared" ref="H509" si="375">H475+H479+H489+H494+H501+H508</f>
        <v>49.029999999999994</v>
      </c>
      <c r="I509" s="34">
        <f t="shared" ref="I509" si="376">I475+I479+I489+I494+I501+I508</f>
        <v>227.88</v>
      </c>
      <c r="J509" s="34">
        <f t="shared" ref="J509" si="377">J475+J479+J489+J494+J501+J508</f>
        <v>1517.3100000000002</v>
      </c>
      <c r="K509" s="35"/>
      <c r="L509" s="34">
        <f t="shared" ref="L509" ca="1" si="378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79">SUM(G510:G516)</f>
        <v>0</v>
      </c>
      <c r="H517" s="21">
        <f t="shared" ref="H517" si="380">SUM(H510:H516)</f>
        <v>0</v>
      </c>
      <c r="I517" s="21">
        <f t="shared" ref="I517" si="381">SUM(I510:I516)</f>
        <v>0</v>
      </c>
      <c r="J517" s="21">
        <f t="shared" ref="J517" si="382">SUM(J510:J516)</f>
        <v>0</v>
      </c>
      <c r="K517" s="27"/>
      <c r="L517" s="21">
        <f t="shared" si="348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83">SUM(G518:G520)</f>
        <v>0</v>
      </c>
      <c r="H521" s="21">
        <f t="shared" ref="H521" si="384">SUM(H518:H520)</f>
        <v>0</v>
      </c>
      <c r="I521" s="21">
        <f t="shared" ref="I521" si="385">SUM(I518:I520)</f>
        <v>0</v>
      </c>
      <c r="J521" s="21">
        <f t="shared" ref="J521" si="386">SUM(J518:J520)</f>
        <v>0</v>
      </c>
      <c r="K521" s="27"/>
      <c r="L521" s="21">
        <f t="shared" ref="L521" ca="1" si="387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88">SUM(G522:G530)</f>
        <v>0</v>
      </c>
      <c r="H531" s="21">
        <f t="shared" ref="H531" si="389">SUM(H522:H530)</f>
        <v>0</v>
      </c>
      <c r="I531" s="21">
        <f t="shared" ref="I531" si="390">SUM(I522:I530)</f>
        <v>0</v>
      </c>
      <c r="J531" s="21">
        <f t="shared" ref="J531" si="391">SUM(J522:J530)</f>
        <v>0</v>
      </c>
      <c r="K531" s="27"/>
      <c r="L531" s="21">
        <f t="shared" ref="L531" ca="1" si="392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93">SUM(G532:G535)</f>
        <v>0</v>
      </c>
      <c r="H536" s="21">
        <f t="shared" ref="H536" si="394">SUM(H532:H535)</f>
        <v>0</v>
      </c>
      <c r="I536" s="21">
        <f t="shared" ref="I536" si="395">SUM(I532:I535)</f>
        <v>0</v>
      </c>
      <c r="J536" s="21">
        <f t="shared" ref="J536" si="396">SUM(J532:J535)</f>
        <v>0</v>
      </c>
      <c r="K536" s="27"/>
      <c r="L536" s="21">
        <f t="shared" ref="L536" ca="1" si="397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98">SUM(G537:G542)</f>
        <v>0</v>
      </c>
      <c r="H543" s="21">
        <f t="shared" ref="H543" si="399">SUM(H537:H542)</f>
        <v>0</v>
      </c>
      <c r="I543" s="21">
        <f t="shared" ref="I543" si="400">SUM(I537:I542)</f>
        <v>0</v>
      </c>
      <c r="J543" s="21">
        <f t="shared" ref="J543" si="401">SUM(J537:J542)</f>
        <v>0</v>
      </c>
      <c r="K543" s="27"/>
      <c r="L543" s="21">
        <f t="shared" ref="L543" ca="1" si="402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03">SUM(G544:G549)</f>
        <v>0</v>
      </c>
      <c r="H550" s="21">
        <f t="shared" ref="H550" si="404">SUM(H544:H549)</f>
        <v>0</v>
      </c>
      <c r="I550" s="21">
        <f t="shared" ref="I550" si="405">SUM(I544:I549)</f>
        <v>0</v>
      </c>
      <c r="J550" s="21">
        <f t="shared" ref="J550" si="406">SUM(J544:J549)</f>
        <v>0</v>
      </c>
      <c r="K550" s="27"/>
      <c r="L550" s="21">
        <f t="shared" ref="L550" ca="1" si="407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8" t="s">
        <v>4</v>
      </c>
      <c r="D551" s="69"/>
      <c r="E551" s="33"/>
      <c r="F551" s="34">
        <f>F517+F521+F531+F536+F543+F550</f>
        <v>0</v>
      </c>
      <c r="G551" s="34">
        <f t="shared" ref="G551" si="408">G517+G521+G531+G536+G543+G550</f>
        <v>0</v>
      </c>
      <c r="H551" s="34">
        <f t="shared" ref="H551" si="409">H517+H521+H531+H536+H543+H550</f>
        <v>0</v>
      </c>
      <c r="I551" s="34">
        <f t="shared" ref="I551" si="410">I517+I521+I531+I536+I543+I550</f>
        <v>0</v>
      </c>
      <c r="J551" s="34">
        <f t="shared" ref="J551" si="411">J517+J521+J531+J536+J543+J550</f>
        <v>0</v>
      </c>
      <c r="K551" s="35"/>
      <c r="L551" s="34">
        <f t="shared" ref="L551" ca="1" si="412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13">SUM(G552:G558)</f>
        <v>0</v>
      </c>
      <c r="H559" s="21">
        <f t="shared" ref="H559" si="414">SUM(H552:H558)</f>
        <v>0</v>
      </c>
      <c r="I559" s="21">
        <f t="shared" ref="I559" si="415">SUM(I552:I558)</f>
        <v>0</v>
      </c>
      <c r="J559" s="21">
        <f t="shared" ref="J559" si="416">SUM(J552:J558)</f>
        <v>0</v>
      </c>
      <c r="K559" s="27"/>
      <c r="L559" s="21">
        <f t="shared" ref="L559" si="417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18">SUM(G560:G562)</f>
        <v>0</v>
      </c>
      <c r="H563" s="21">
        <f t="shared" ref="H563" si="419">SUM(H560:H562)</f>
        <v>0</v>
      </c>
      <c r="I563" s="21">
        <f t="shared" ref="I563" si="420">SUM(I560:I562)</f>
        <v>0</v>
      </c>
      <c r="J563" s="21">
        <f t="shared" ref="J563" si="421">SUM(J560:J562)</f>
        <v>0</v>
      </c>
      <c r="K563" s="27"/>
      <c r="L563" s="21">
        <f t="shared" ref="L563" ca="1" si="422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23">SUM(G564:G572)</f>
        <v>0</v>
      </c>
      <c r="H573" s="21">
        <f t="shared" ref="H573" si="424">SUM(H564:H572)</f>
        <v>0</v>
      </c>
      <c r="I573" s="21">
        <f t="shared" ref="I573" si="425">SUM(I564:I572)</f>
        <v>0</v>
      </c>
      <c r="J573" s="21">
        <f t="shared" ref="J573" si="426">SUM(J564:J572)</f>
        <v>0</v>
      </c>
      <c r="K573" s="27"/>
      <c r="L573" s="21">
        <f t="shared" ref="L573" ca="1" si="427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28">SUM(G574:G577)</f>
        <v>0</v>
      </c>
      <c r="H578" s="21">
        <f t="shared" ref="H578" si="429">SUM(H574:H577)</f>
        <v>0</v>
      </c>
      <c r="I578" s="21">
        <f t="shared" ref="I578" si="430">SUM(I574:I577)</f>
        <v>0</v>
      </c>
      <c r="J578" s="21">
        <f t="shared" ref="J578" si="431">SUM(J574:J577)</f>
        <v>0</v>
      </c>
      <c r="K578" s="27"/>
      <c r="L578" s="21">
        <f t="shared" ref="L578" ca="1" si="432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33">SUM(G579:G584)</f>
        <v>0</v>
      </c>
      <c r="H585" s="21">
        <f t="shared" ref="H585" si="434">SUM(H579:H584)</f>
        <v>0</v>
      </c>
      <c r="I585" s="21">
        <f t="shared" ref="I585" si="435">SUM(I579:I584)</f>
        <v>0</v>
      </c>
      <c r="J585" s="21">
        <f t="shared" ref="J585" si="436">SUM(J579:J584)</f>
        <v>0</v>
      </c>
      <c r="K585" s="27"/>
      <c r="L585" s="21">
        <f t="shared" ref="L585" ca="1" si="437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38">SUM(G586:G591)</f>
        <v>0</v>
      </c>
      <c r="H592" s="21">
        <f t="shared" ref="H592" si="439">SUM(H586:H591)</f>
        <v>0</v>
      </c>
      <c r="I592" s="21">
        <f t="shared" ref="I592" si="440">SUM(I586:I591)</f>
        <v>0</v>
      </c>
      <c r="J592" s="21">
        <f t="shared" ref="J592" si="441">SUM(J586:J591)</f>
        <v>0</v>
      </c>
      <c r="K592" s="27"/>
      <c r="L592" s="21">
        <f t="shared" ref="L592" ca="1" si="442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5" t="s">
        <v>4</v>
      </c>
      <c r="D593" s="66"/>
      <c r="E593" s="39"/>
      <c r="F593" s="40">
        <f>F559+F563+F573+F578+F585+F592</f>
        <v>0</v>
      </c>
      <c r="G593" s="40">
        <f t="shared" ref="G593" si="443">G559+G563+G573+G578+G585+G592</f>
        <v>0</v>
      </c>
      <c r="H593" s="40">
        <f t="shared" ref="H593" si="444">H559+H563+H573+H578+H585+H592</f>
        <v>0</v>
      </c>
      <c r="I593" s="40">
        <f t="shared" ref="I593" si="445">I559+I563+I573+I578+I585+I592</f>
        <v>0</v>
      </c>
      <c r="J593" s="40">
        <f t="shared" ref="J593" si="446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7" t="s">
        <v>5</v>
      </c>
      <c r="D594" s="67"/>
      <c r="E594" s="6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1525</v>
      </c>
      <c r="G594" s="42">
        <f t="shared" ref="G594:L594" si="447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48.224000000000004</v>
      </c>
      <c r="H594" s="42">
        <f t="shared" si="447"/>
        <v>59.436</v>
      </c>
      <c r="I594" s="42">
        <f t="shared" si="447"/>
        <v>217.25600000000003</v>
      </c>
      <c r="J594" s="42">
        <f t="shared" si="447"/>
        <v>1596.8440000000001</v>
      </c>
      <c r="K594" s="42"/>
      <c r="L594" s="42" t="e">
        <f t="shared" ca="1" si="447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5</cp:lastModifiedBy>
  <dcterms:created xsi:type="dcterms:W3CDTF">2022-05-16T14:23:56Z</dcterms:created>
  <dcterms:modified xsi:type="dcterms:W3CDTF">2024-12-16T04:45:26Z</dcterms:modified>
</cp:coreProperties>
</file>